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rfile-02\StaffData$\swinjum\My Documents\Long Term Facilities\"/>
    </mc:Choice>
  </mc:AlternateContent>
  <bookViews>
    <workbookView xWindow="0" yWindow="0" windowWidth="15750" windowHeight="21435" tabRatio="780"/>
  </bookViews>
  <sheets>
    <sheet name="Ten year" sheetId="24" r:id="rId1"/>
    <sheet name="Line Instructions" sheetId="34" r:id="rId2"/>
    <sheet name="certified" sheetId="35" r:id="rId3"/>
    <sheet name="Alt Fac Bonds" sheetId="25" r:id="rId4"/>
    <sheet name="H &amp; Safety Bonds" sheetId="26" r:id="rId5"/>
    <sheet name="IAQFAA Bonds" sheetId="36" r:id="rId6"/>
    <sheet name="FM Other Bonds" sheetId="37" r:id="rId7"/>
    <sheet name="Grandfather" sheetId="29" r:id="rId8"/>
    <sheet name="APU" sheetId="27" r:id="rId9"/>
    <sheet name="Ave Age" sheetId="28" r:id="rId10"/>
    <sheet name="ANTC" sheetId="30" r:id="rId11"/>
    <sheet name="statewide ANTC per APU" sheetId="32" r:id="rId12"/>
    <sheet name="Compile" sheetId="38" r:id="rId13"/>
    <sheet name="Edits" sheetId="33" r:id="rId14"/>
  </sheets>
  <externalReferences>
    <externalReference r:id="rId15"/>
  </externalReferences>
  <definedNames>
    <definedName name="_xlnm._FilterDatabase" localSheetId="0" hidden="1">'Ten year'!$A$21:$N$29</definedName>
    <definedName name="_Per2006" localSheetId="0">#REF!</definedName>
    <definedName name="_Per2006">#REF!</definedName>
    <definedName name="_Per2007" localSheetId="0">#REF!</definedName>
    <definedName name="_Per2007">#REF!</definedName>
    <definedName name="_Per2008" localSheetId="0">#REF!</definedName>
    <definedName name="_Per2008">#REF!</definedName>
    <definedName name="_Per2009" localSheetId="0">#REF!</definedName>
    <definedName name="_Per2009">#REF!</definedName>
    <definedName name="_Per2010" localSheetId="0">#REF!</definedName>
    <definedName name="_Per2010">#REF!</definedName>
    <definedName name="_Per2011" localSheetId="0">#REF!</definedName>
    <definedName name="_Per2011">#REF!</definedName>
    <definedName name="_Per2012" localSheetId="0">#REF!</definedName>
    <definedName name="_Per2012">#REF!</definedName>
    <definedName name="_Per2013" localSheetId="0">#REF!</definedName>
    <definedName name="_Per2013">#REF!</definedName>
    <definedName name="_Rev2004" localSheetId="0">#REF!</definedName>
    <definedName name="_Rev2004">#REF!</definedName>
    <definedName name="_Rev2005" localSheetId="0">#REF!</definedName>
    <definedName name="_Rev2005">#REF!</definedName>
    <definedName name="_Rev2006" localSheetId="0">#REF!</definedName>
    <definedName name="_Rev2006">#REF!</definedName>
    <definedName name="_Rev2007" localSheetId="0">#REF!</definedName>
    <definedName name="_Rev2007">#REF!</definedName>
    <definedName name="_Rev2008" localSheetId="0">#REF!</definedName>
    <definedName name="_Rev2008">#REF!</definedName>
    <definedName name="_Rev2009" localSheetId="0">#REF!</definedName>
    <definedName name="_Rev2009">#REF!</definedName>
    <definedName name="_Rev2010" localSheetId="0">#REF!</definedName>
    <definedName name="_Rev2010">#REF!</definedName>
    <definedName name="_Rev2011" localSheetId="0">#REF!</definedName>
    <definedName name="_Rev2011">#REF!</definedName>
    <definedName name="_Rev2012" localSheetId="0">#REF!</definedName>
    <definedName name="_Rev2012">#REF!</definedName>
    <definedName name="_Rev2013" localSheetId="0">#REF!</definedName>
    <definedName name="_Rev2013">#REF!</definedName>
    <definedName name="Date" localSheetId="0">'[1]DATA FOR CHARTS'!#REF!</definedName>
    <definedName name="Date">'[1]DATA FOR CHARTS'!#REF!</definedName>
    <definedName name="Dnumber" localSheetId="0">'[1]DATA FOR CHARTS'!#REF!</definedName>
    <definedName name="Dnumber">'[1]DATA FOR CHARTS'!#REF!</definedName>
    <definedName name="Dnumlevy" localSheetId="0">#REF!</definedName>
    <definedName name="Dnumlevy">#REF!</definedName>
    <definedName name="Inputall" localSheetId="0">#REF!</definedName>
    <definedName name="Inputall">#REF!</definedName>
    <definedName name="Mapmax" localSheetId="0">#REF!</definedName>
    <definedName name="Mapmax">#REF!</definedName>
    <definedName name="Mapmin" localSheetId="0">#REF!</definedName>
    <definedName name="Mapmin">#REF!</definedName>
    <definedName name="Mapvar" localSheetId="0">#REF!</definedName>
    <definedName name="Mapvar">#REF!</definedName>
    <definedName name="Misclev" localSheetId="0">#REF!</definedName>
    <definedName name="Misclev">#REF!</definedName>
    <definedName name="Name1" localSheetId="0">#REF!</definedName>
    <definedName name="Name1">#REF!</definedName>
    <definedName name="Name2" localSheetId="0">#REF!</definedName>
    <definedName name="Name2">#REF!</definedName>
    <definedName name="Names" localSheetId="0">#REF!</definedName>
    <definedName name="Names">#REF!</definedName>
    <definedName name="_xlnm.Print_Area" localSheetId="0">'Ten year'!$A$1:$N$88</definedName>
    <definedName name="_xlnm.Print_Titles" localSheetId="0">'Ten year'!$1:$6</definedName>
    <definedName name="Query_from_databridge" localSheetId="2" hidden="1">certified!$AM$6:$AQ$338</definedName>
    <definedName name="Revsum" localSheetId="0">#REF!</definedName>
    <definedName name="Revsum">#REF!</definedName>
    <definedName name="Start" localSheetId="0">#REF!</definedName>
    <definedName name="Start">#REF!</definedName>
    <definedName name="TitleRegion1.2.l109.5">'H &amp; Safety Bonds'!$A$2</definedName>
    <definedName name="TitleRegion1.a2.d334.10">'Ave Age'!$A$2</definedName>
    <definedName name="TitleRegion1.a2.h336.9">APU!$A$2</definedName>
    <definedName name="TitleRegion1.a2.l28.4">'Alt Fac Bonds'!$A$2</definedName>
    <definedName name="TitleRegion1.a2.m11.6">'IAQFAA Bonds'!$A$2</definedName>
    <definedName name="TitleRegion1.a2.m14.7">'FM Other Bonds'!$A$2</definedName>
    <definedName name="TitleRegion1.a3.e337.11">ANTC!$A$3</definedName>
    <definedName name="TitleRegion1.a3.l8.12">'statewide ANTC per APU'!$A$3</definedName>
    <definedName name="TitleRegion1.a3.q5.13">Compile!$A$3</definedName>
    <definedName name="TitleRegion1.a6.e14.8">Grandfather!$A$6</definedName>
    <definedName name="TitleRegion1.a7.ar338.3">certified!$A$7</definedName>
    <definedName name="TitleRegion1.a7.n88.1">'Ten year'!$A$7</definedName>
  </definedNames>
  <calcPr calcId="152511"/>
</workbook>
</file>

<file path=xl/calcChain.xml><?xml version="1.0" encoding="utf-8"?>
<calcChain xmlns="http://schemas.openxmlformats.org/spreadsheetml/2006/main">
  <c r="K46" i="24" l="1"/>
  <c r="I46" i="24"/>
  <c r="F59" i="24" l="1"/>
  <c r="C5" i="38" l="1"/>
  <c r="F336" i="27" l="1"/>
  <c r="G336" i="27"/>
  <c r="H336" i="27"/>
  <c r="E336" i="27"/>
  <c r="D336" i="27"/>
  <c r="P5" i="38" l="1"/>
  <c r="O5" i="38"/>
  <c r="N5" i="38"/>
  <c r="M5" i="38"/>
  <c r="L5" i="38"/>
  <c r="K5" i="38"/>
  <c r="J5" i="38"/>
  <c r="I5" i="38"/>
  <c r="G5" i="38"/>
  <c r="D4" i="28"/>
  <c r="D5" i="28"/>
  <c r="D6" i="28"/>
  <c r="D7" i="28"/>
  <c r="D8" i="28"/>
  <c r="D9" i="28"/>
  <c r="D10" i="28"/>
  <c r="D11" i="28"/>
  <c r="D12" i="28"/>
  <c r="D13" i="28"/>
  <c r="D14" i="28"/>
  <c r="D15" i="28"/>
  <c r="D16" i="28"/>
  <c r="D17" i="28"/>
  <c r="D18" i="28"/>
  <c r="D19" i="28"/>
  <c r="D20" i="28"/>
  <c r="D21" i="28"/>
  <c r="D22" i="28"/>
  <c r="D23" i="28"/>
  <c r="D24" i="28"/>
  <c r="D25" i="28"/>
  <c r="D26" i="28"/>
  <c r="D27" i="28"/>
  <c r="D28" i="28"/>
  <c r="D29" i="28"/>
  <c r="D30" i="28"/>
  <c r="D31" i="28"/>
  <c r="D32" i="28"/>
  <c r="D33" i="28"/>
  <c r="D34" i="28"/>
  <c r="D35" i="28"/>
  <c r="D36" i="28"/>
  <c r="D37" i="28"/>
  <c r="D38" i="28"/>
  <c r="D39" i="28"/>
  <c r="D40" i="28"/>
  <c r="D41" i="28"/>
  <c r="D42" i="28"/>
  <c r="D43" i="28"/>
  <c r="D44" i="28"/>
  <c r="D45" i="28"/>
  <c r="D46" i="28"/>
  <c r="D47" i="28"/>
  <c r="D48" i="28"/>
  <c r="D49" i="28"/>
  <c r="D50" i="28"/>
  <c r="D51" i="28"/>
  <c r="D52" i="28"/>
  <c r="D53" i="28"/>
  <c r="D54" i="28"/>
  <c r="D55" i="28"/>
  <c r="D56" i="28"/>
  <c r="D57" i="28"/>
  <c r="D58" i="28"/>
  <c r="D59" i="28"/>
  <c r="D60" i="28"/>
  <c r="D61" i="28"/>
  <c r="D62" i="28"/>
  <c r="D63" i="28"/>
  <c r="D64" i="28"/>
  <c r="D65" i="28"/>
  <c r="D66" i="28"/>
  <c r="D67" i="28"/>
  <c r="D68" i="28"/>
  <c r="D69" i="28"/>
  <c r="D70" i="28"/>
  <c r="D71" i="28"/>
  <c r="D72" i="28"/>
  <c r="D73" i="28"/>
  <c r="D74" i="28"/>
  <c r="D75" i="28"/>
  <c r="D76" i="28"/>
  <c r="D77" i="28"/>
  <c r="D78" i="28"/>
  <c r="D79" i="28"/>
  <c r="D80" i="28"/>
  <c r="D81" i="28"/>
  <c r="D82" i="28"/>
  <c r="D83" i="28"/>
  <c r="D84" i="28"/>
  <c r="D85" i="28"/>
  <c r="D86" i="28"/>
  <c r="D87" i="28"/>
  <c r="D88" i="28"/>
  <c r="D89" i="28"/>
  <c r="D90" i="28"/>
  <c r="D91" i="28"/>
  <c r="D92" i="28"/>
  <c r="D93" i="28"/>
  <c r="D94" i="28"/>
  <c r="D95" i="28"/>
  <c r="D96" i="28"/>
  <c r="D97" i="28"/>
  <c r="D98" i="28"/>
  <c r="D99" i="28"/>
  <c r="D100" i="28"/>
  <c r="D101" i="28"/>
  <c r="D102" i="28"/>
  <c r="D103" i="28"/>
  <c r="D104" i="28"/>
  <c r="D105" i="28"/>
  <c r="D106" i="28"/>
  <c r="D107" i="28"/>
  <c r="D108" i="28"/>
  <c r="D109" i="28"/>
  <c r="D110" i="28"/>
  <c r="D111" i="28"/>
  <c r="D112" i="28"/>
  <c r="D113" i="28"/>
  <c r="D114" i="28"/>
  <c r="D115" i="28"/>
  <c r="D116" i="28"/>
  <c r="D117" i="28"/>
  <c r="D118" i="28"/>
  <c r="D119" i="28"/>
  <c r="D120" i="28"/>
  <c r="D121" i="28"/>
  <c r="D122" i="28"/>
  <c r="D123" i="28"/>
  <c r="D124" i="28"/>
  <c r="D125" i="28"/>
  <c r="D126" i="28"/>
  <c r="D127" i="28"/>
  <c r="D128" i="28"/>
  <c r="D129" i="28"/>
  <c r="D130" i="28"/>
  <c r="D131" i="28"/>
  <c r="D132" i="28"/>
  <c r="D133" i="28"/>
  <c r="D134" i="28"/>
  <c r="D135" i="28"/>
  <c r="D136" i="28"/>
  <c r="D137" i="28"/>
  <c r="D139" i="28"/>
  <c r="D140" i="28"/>
  <c r="D141" i="28"/>
  <c r="D142" i="28"/>
  <c r="D143" i="28"/>
  <c r="D144" i="28"/>
  <c r="D145" i="28"/>
  <c r="D146" i="28"/>
  <c r="D147" i="28"/>
  <c r="D148" i="28"/>
  <c r="D149" i="28"/>
  <c r="D150" i="28"/>
  <c r="D151" i="28"/>
  <c r="D152" i="28"/>
  <c r="D153" i="28"/>
  <c r="D154" i="28"/>
  <c r="D155" i="28"/>
  <c r="D156" i="28"/>
  <c r="D157" i="28"/>
  <c r="D158" i="28"/>
  <c r="D159" i="28"/>
  <c r="D160" i="28"/>
  <c r="D161" i="28"/>
  <c r="D162" i="28"/>
  <c r="D163" i="28"/>
  <c r="D164" i="28"/>
  <c r="D165" i="28"/>
  <c r="D166" i="28"/>
  <c r="D167" i="28"/>
  <c r="D168" i="28"/>
  <c r="D169" i="28"/>
  <c r="D170" i="28"/>
  <c r="D171" i="28"/>
  <c r="D172" i="28"/>
  <c r="D173" i="28"/>
  <c r="D174" i="28"/>
  <c r="D175" i="28"/>
  <c r="D176" i="28"/>
  <c r="D177" i="28"/>
  <c r="D178" i="28"/>
  <c r="D179" i="28"/>
  <c r="D180" i="28"/>
  <c r="D181" i="28"/>
  <c r="D182" i="28"/>
  <c r="D183" i="28"/>
  <c r="D184" i="28"/>
  <c r="D185" i="28"/>
  <c r="D186" i="28"/>
  <c r="D187" i="28"/>
  <c r="D188" i="28"/>
  <c r="D189" i="28"/>
  <c r="D190" i="28"/>
  <c r="D191" i="28"/>
  <c r="D192" i="28"/>
  <c r="D193" i="28"/>
  <c r="D194" i="28"/>
  <c r="D195" i="28"/>
  <c r="D196" i="28"/>
  <c r="D197" i="28"/>
  <c r="D198" i="28"/>
  <c r="D199" i="28"/>
  <c r="D200" i="28"/>
  <c r="D201" i="28"/>
  <c r="D202" i="28"/>
  <c r="D203" i="28"/>
  <c r="D204" i="28"/>
  <c r="D205" i="28"/>
  <c r="D206" i="28"/>
  <c r="D208" i="28"/>
  <c r="D209" i="28"/>
  <c r="D210" i="28"/>
  <c r="D211" i="28"/>
  <c r="D212" i="28"/>
  <c r="D213" i="28"/>
  <c r="D214" i="28"/>
  <c r="D215" i="28"/>
  <c r="D216" i="28"/>
  <c r="D217" i="28"/>
  <c r="D218" i="28"/>
  <c r="D219" i="28"/>
  <c r="D220" i="28"/>
  <c r="D221" i="28"/>
  <c r="D222" i="28"/>
  <c r="D223" i="28"/>
  <c r="D224" i="28"/>
  <c r="D225" i="28"/>
  <c r="D226" i="28"/>
  <c r="D227" i="28"/>
  <c r="D228" i="28"/>
  <c r="D229" i="28"/>
  <c r="D230" i="28"/>
  <c r="D231" i="28"/>
  <c r="D232" i="28"/>
  <c r="D233" i="28"/>
  <c r="D234" i="28"/>
  <c r="D235" i="28"/>
  <c r="D236" i="28"/>
  <c r="D237" i="28"/>
  <c r="D238" i="28"/>
  <c r="D239" i="28"/>
  <c r="D240" i="28"/>
  <c r="D241" i="28"/>
  <c r="D242" i="28"/>
  <c r="D243" i="28"/>
  <c r="D244" i="28"/>
  <c r="D245" i="28"/>
  <c r="D246" i="28"/>
  <c r="D247" i="28"/>
  <c r="D248" i="28"/>
  <c r="D249" i="28"/>
  <c r="D250" i="28"/>
  <c r="D251" i="28"/>
  <c r="D252" i="28"/>
  <c r="D253" i="28"/>
  <c r="D254" i="28"/>
  <c r="D255" i="28"/>
  <c r="D256" i="28"/>
  <c r="D257" i="28"/>
  <c r="D258" i="28"/>
  <c r="D259" i="28"/>
  <c r="D260" i="28"/>
  <c r="D261" i="28"/>
  <c r="D262" i="28"/>
  <c r="D263" i="28"/>
  <c r="D264" i="28"/>
  <c r="D265" i="28"/>
  <c r="D266" i="28"/>
  <c r="D267" i="28"/>
  <c r="D268" i="28"/>
  <c r="D269" i="28"/>
  <c r="D270" i="28"/>
  <c r="D271" i="28"/>
  <c r="D272" i="28"/>
  <c r="D273" i="28"/>
  <c r="D274" i="28"/>
  <c r="D275" i="28"/>
  <c r="D276" i="28"/>
  <c r="D277" i="28"/>
  <c r="D278" i="28"/>
  <c r="D279" i="28"/>
  <c r="D281" i="28"/>
  <c r="D282" i="28"/>
  <c r="D283" i="28"/>
  <c r="D284" i="28"/>
  <c r="D285" i="28"/>
  <c r="D286" i="28"/>
  <c r="D287" i="28"/>
  <c r="D288" i="28"/>
  <c r="D289" i="28"/>
  <c r="D290" i="28"/>
  <c r="D291" i="28"/>
  <c r="D292" i="28"/>
  <c r="D293" i="28"/>
  <c r="D294" i="28"/>
  <c r="D295" i="28"/>
  <c r="D296" i="28"/>
  <c r="D297" i="28"/>
  <c r="D298" i="28"/>
  <c r="D299" i="28"/>
  <c r="D300" i="28"/>
  <c r="D301" i="28"/>
  <c r="D302" i="28"/>
  <c r="D303" i="28"/>
  <c r="D304" i="28"/>
  <c r="D305" i="28"/>
  <c r="D306" i="28"/>
  <c r="D307" i="28"/>
  <c r="D308" i="28"/>
  <c r="D309" i="28"/>
  <c r="D310" i="28"/>
  <c r="D311" i="28"/>
  <c r="D312" i="28"/>
  <c r="D313" i="28"/>
  <c r="D314" i="28"/>
  <c r="D315" i="28"/>
  <c r="D316" i="28"/>
  <c r="D317" i="28"/>
  <c r="D318" i="28"/>
  <c r="D319" i="28"/>
  <c r="D320" i="28"/>
  <c r="D321" i="28"/>
  <c r="D322" i="28"/>
  <c r="D323" i="28"/>
  <c r="D324" i="28"/>
  <c r="D325" i="28"/>
  <c r="D326" i="28"/>
  <c r="D327" i="28"/>
  <c r="D328" i="28"/>
  <c r="D329" i="28"/>
  <c r="D330" i="28"/>
  <c r="D331" i="28"/>
  <c r="D332" i="28"/>
  <c r="D333" i="28"/>
  <c r="D334" i="28"/>
  <c r="D3" i="28"/>
  <c r="A5" i="38" l="1"/>
  <c r="E5" i="38" s="1"/>
  <c r="F34" i="24" l="1"/>
  <c r="G34" i="24"/>
  <c r="H34" i="24"/>
  <c r="I34" i="24"/>
  <c r="J34" i="24"/>
  <c r="K34" i="24"/>
  <c r="L34" i="24"/>
  <c r="M34" i="24"/>
  <c r="N34" i="24"/>
  <c r="E34" i="24"/>
  <c r="E68" i="24" l="1"/>
  <c r="Q5" i="38" l="1"/>
  <c r="N27" i="24"/>
  <c r="M27" i="24"/>
  <c r="L27" i="24"/>
  <c r="K27" i="24"/>
  <c r="J27" i="24"/>
  <c r="I27" i="24"/>
  <c r="H27" i="24"/>
  <c r="G27" i="24"/>
  <c r="F27" i="24"/>
  <c r="H5" i="38" s="1"/>
  <c r="E27" i="24"/>
  <c r="AQ3" i="35" l="1"/>
  <c r="AP3" i="35"/>
  <c r="AR8" i="35"/>
  <c r="AK3" i="35" l="1"/>
  <c r="AJ3" i="35"/>
  <c r="D63" i="24" l="1"/>
  <c r="S338" i="35" l="1"/>
  <c r="Q338" i="35"/>
  <c r="M338" i="35"/>
  <c r="J338" i="35"/>
  <c r="F338" i="35"/>
  <c r="AR338" i="35"/>
  <c r="S337" i="35"/>
  <c r="Q337" i="35"/>
  <c r="M337" i="35"/>
  <c r="I337" i="35"/>
  <c r="F337" i="35"/>
  <c r="AR337" i="35"/>
  <c r="S336" i="35"/>
  <c r="Q336" i="35"/>
  <c r="M336" i="35"/>
  <c r="I336" i="35"/>
  <c r="F336" i="35"/>
  <c r="G336" i="35" s="1"/>
  <c r="AR336" i="35"/>
  <c r="S335" i="35"/>
  <c r="Q335" i="35"/>
  <c r="M335" i="35"/>
  <c r="J335" i="35"/>
  <c r="F335" i="35"/>
  <c r="G335" i="35" s="1"/>
  <c r="AR335" i="35"/>
  <c r="S334" i="35"/>
  <c r="Q334" i="35"/>
  <c r="M334" i="35"/>
  <c r="I334" i="35"/>
  <c r="F334" i="35"/>
  <c r="AR334" i="35"/>
  <c r="S333" i="35"/>
  <c r="Q333" i="35"/>
  <c r="M333" i="35"/>
  <c r="I333" i="35"/>
  <c r="F333" i="35"/>
  <c r="AR333" i="35"/>
  <c r="S332" i="35"/>
  <c r="Q332" i="35"/>
  <c r="M332" i="35"/>
  <c r="I332" i="35"/>
  <c r="F332" i="35"/>
  <c r="G332" i="35" s="1"/>
  <c r="AR332" i="35"/>
  <c r="S331" i="35"/>
  <c r="Q331" i="35"/>
  <c r="M331" i="35"/>
  <c r="F331" i="35"/>
  <c r="AR331" i="35"/>
  <c r="S330" i="35"/>
  <c r="Q330" i="35"/>
  <c r="M330" i="35"/>
  <c r="J330" i="35"/>
  <c r="F330" i="35"/>
  <c r="AR330" i="35"/>
  <c r="S329" i="35"/>
  <c r="Q329" i="35"/>
  <c r="M329" i="35"/>
  <c r="J329" i="35"/>
  <c r="F329" i="35"/>
  <c r="AR329" i="35"/>
  <c r="S328" i="35"/>
  <c r="Q328" i="35"/>
  <c r="M328" i="35"/>
  <c r="J328" i="35"/>
  <c r="F328" i="35"/>
  <c r="AR328" i="35"/>
  <c r="S327" i="35"/>
  <c r="Q327" i="35"/>
  <c r="M327" i="35"/>
  <c r="I327" i="35"/>
  <c r="F327" i="35"/>
  <c r="AR327" i="35"/>
  <c r="S326" i="35"/>
  <c r="Q326" i="35"/>
  <c r="M326" i="35"/>
  <c r="J326" i="35"/>
  <c r="F326" i="35"/>
  <c r="AR326" i="35"/>
  <c r="S325" i="35"/>
  <c r="Q325" i="35"/>
  <c r="M325" i="35"/>
  <c r="I325" i="35"/>
  <c r="F325" i="35"/>
  <c r="AR325" i="35"/>
  <c r="S324" i="35"/>
  <c r="Q324" i="35"/>
  <c r="M324" i="35"/>
  <c r="I324" i="35"/>
  <c r="F324" i="35"/>
  <c r="AR324" i="35"/>
  <c r="S323" i="35"/>
  <c r="Q323" i="35"/>
  <c r="M323" i="35"/>
  <c r="I323" i="35"/>
  <c r="F323" i="35"/>
  <c r="AR323" i="35"/>
  <c r="S322" i="35"/>
  <c r="Q322" i="35"/>
  <c r="M322" i="35"/>
  <c r="J322" i="35"/>
  <c r="F322" i="35"/>
  <c r="AR322" i="35"/>
  <c r="S321" i="35"/>
  <c r="Q321" i="35"/>
  <c r="M321" i="35"/>
  <c r="I321" i="35"/>
  <c r="F321" i="35"/>
  <c r="AR321" i="35"/>
  <c r="S320" i="35"/>
  <c r="Q320" i="35"/>
  <c r="M320" i="35"/>
  <c r="J320" i="35"/>
  <c r="F320" i="35"/>
  <c r="AR320" i="35"/>
  <c r="S319" i="35"/>
  <c r="Q319" i="35"/>
  <c r="M319" i="35"/>
  <c r="I319" i="35"/>
  <c r="F319" i="35"/>
  <c r="AR319" i="35"/>
  <c r="S318" i="35"/>
  <c r="Q318" i="35"/>
  <c r="M318" i="35"/>
  <c r="J318" i="35"/>
  <c r="F318" i="35"/>
  <c r="AR318" i="35"/>
  <c r="S317" i="35"/>
  <c r="Q317" i="35"/>
  <c r="M317" i="35"/>
  <c r="J317" i="35"/>
  <c r="F317" i="35"/>
  <c r="G317" i="35" s="1"/>
  <c r="AR317" i="35"/>
  <c r="S316" i="35"/>
  <c r="Q316" i="35"/>
  <c r="M316" i="35"/>
  <c r="J316" i="35"/>
  <c r="F316" i="35"/>
  <c r="AR316" i="35"/>
  <c r="S315" i="35"/>
  <c r="Q315" i="35"/>
  <c r="M315" i="35"/>
  <c r="F315" i="35"/>
  <c r="AR315" i="35"/>
  <c r="S314" i="35"/>
  <c r="Q314" i="35"/>
  <c r="M314" i="35"/>
  <c r="J314" i="35"/>
  <c r="F314" i="35"/>
  <c r="AR314" i="35"/>
  <c r="S313" i="35"/>
  <c r="Q313" i="35"/>
  <c r="M313" i="35"/>
  <c r="J313" i="35"/>
  <c r="F313" i="35"/>
  <c r="AR313" i="35"/>
  <c r="S312" i="35"/>
  <c r="Q312" i="35"/>
  <c r="M312" i="35"/>
  <c r="I312" i="35"/>
  <c r="F312" i="35"/>
  <c r="AR312" i="35"/>
  <c r="S311" i="35"/>
  <c r="Q311" i="35"/>
  <c r="M311" i="35"/>
  <c r="J311" i="35"/>
  <c r="F311" i="35"/>
  <c r="AR311" i="35"/>
  <c r="S310" i="35"/>
  <c r="Q310" i="35"/>
  <c r="M310" i="35"/>
  <c r="I310" i="35"/>
  <c r="F310" i="35"/>
  <c r="AR310" i="35"/>
  <c r="S309" i="35"/>
  <c r="Q309" i="35"/>
  <c r="M309" i="35"/>
  <c r="I309" i="35"/>
  <c r="F309" i="35"/>
  <c r="AR309" i="35"/>
  <c r="S308" i="35"/>
  <c r="Q308" i="35"/>
  <c r="M308" i="35"/>
  <c r="I308" i="35"/>
  <c r="F308" i="35"/>
  <c r="AR308" i="35"/>
  <c r="S307" i="35"/>
  <c r="Q307" i="35"/>
  <c r="M307" i="35"/>
  <c r="J307" i="35"/>
  <c r="F307" i="35"/>
  <c r="AR307" i="35"/>
  <c r="S306" i="35"/>
  <c r="Q306" i="35"/>
  <c r="M306" i="35"/>
  <c r="J306" i="35"/>
  <c r="F306" i="35"/>
  <c r="AR306" i="35"/>
  <c r="S305" i="35"/>
  <c r="Q305" i="35"/>
  <c r="M305" i="35"/>
  <c r="J305" i="35"/>
  <c r="F305" i="35"/>
  <c r="G305" i="35" s="1"/>
  <c r="AR305" i="35"/>
  <c r="S304" i="35"/>
  <c r="Q304" i="35"/>
  <c r="M304" i="35"/>
  <c r="I304" i="35"/>
  <c r="F304" i="35"/>
  <c r="AR304" i="35"/>
  <c r="S303" i="35"/>
  <c r="Q303" i="35"/>
  <c r="M303" i="35"/>
  <c r="J303" i="35"/>
  <c r="F303" i="35"/>
  <c r="G303" i="35" s="1"/>
  <c r="AR303" i="35"/>
  <c r="S302" i="35"/>
  <c r="Q302" i="35"/>
  <c r="M302" i="35"/>
  <c r="J302" i="35"/>
  <c r="F302" i="35"/>
  <c r="AR302" i="35"/>
  <c r="S301" i="35"/>
  <c r="Q301" i="35"/>
  <c r="M301" i="35"/>
  <c r="I301" i="35"/>
  <c r="F301" i="35"/>
  <c r="AR301" i="35"/>
  <c r="S300" i="35"/>
  <c r="Q300" i="35"/>
  <c r="M300" i="35"/>
  <c r="F300" i="35"/>
  <c r="AR300" i="35"/>
  <c r="S299" i="35"/>
  <c r="Q299" i="35"/>
  <c r="M299" i="35"/>
  <c r="J299" i="35"/>
  <c r="F299" i="35"/>
  <c r="AR299" i="35"/>
  <c r="S298" i="35"/>
  <c r="Q298" i="35"/>
  <c r="M298" i="35"/>
  <c r="J298" i="35"/>
  <c r="F298" i="35"/>
  <c r="AR298" i="35"/>
  <c r="S297" i="35"/>
  <c r="Q297" i="35"/>
  <c r="M297" i="35"/>
  <c r="F297" i="35"/>
  <c r="AR297" i="35"/>
  <c r="S296" i="35"/>
  <c r="Q296" i="35"/>
  <c r="M296" i="35"/>
  <c r="I296" i="35"/>
  <c r="F296" i="35"/>
  <c r="AR296" i="35"/>
  <c r="S295" i="35"/>
  <c r="Q295" i="35"/>
  <c r="M295" i="35"/>
  <c r="F295" i="35"/>
  <c r="AR295" i="35"/>
  <c r="S294" i="35"/>
  <c r="Q294" i="35"/>
  <c r="M294" i="35"/>
  <c r="I294" i="35"/>
  <c r="F294" i="35"/>
  <c r="AR294" i="35"/>
  <c r="S293" i="35"/>
  <c r="Q293" i="35"/>
  <c r="M293" i="35"/>
  <c r="I293" i="35"/>
  <c r="F293" i="35"/>
  <c r="AR293" i="35"/>
  <c r="S292" i="35"/>
  <c r="Q292" i="35"/>
  <c r="M292" i="35"/>
  <c r="F292" i="35"/>
  <c r="G292" i="35" s="1"/>
  <c r="AR292" i="35"/>
  <c r="S291" i="35"/>
  <c r="Q291" i="35"/>
  <c r="M291" i="35"/>
  <c r="J291" i="35"/>
  <c r="F291" i="35"/>
  <c r="AR291" i="35"/>
  <c r="S290" i="35"/>
  <c r="Q290" i="35"/>
  <c r="M290" i="35"/>
  <c r="J290" i="35"/>
  <c r="F290" i="35"/>
  <c r="AR290" i="35"/>
  <c r="S289" i="35"/>
  <c r="Q289" i="35"/>
  <c r="M289" i="35"/>
  <c r="I289" i="35"/>
  <c r="F289" i="35"/>
  <c r="AR289" i="35"/>
  <c r="S288" i="35"/>
  <c r="Q288" i="35"/>
  <c r="M288" i="35"/>
  <c r="J288" i="35"/>
  <c r="F288" i="35"/>
  <c r="G288" i="35" s="1"/>
  <c r="AR288" i="35"/>
  <c r="S287" i="35"/>
  <c r="Q287" i="35"/>
  <c r="M287" i="35"/>
  <c r="J287" i="35"/>
  <c r="F287" i="35"/>
  <c r="AR287" i="35"/>
  <c r="S286" i="35"/>
  <c r="Q286" i="35"/>
  <c r="M286" i="35"/>
  <c r="J286" i="35"/>
  <c r="F286" i="35"/>
  <c r="AR286" i="35"/>
  <c r="S285" i="35"/>
  <c r="Q285" i="35"/>
  <c r="M285" i="35"/>
  <c r="I285" i="35"/>
  <c r="F285" i="35"/>
  <c r="G285" i="35" s="1"/>
  <c r="AR285" i="35"/>
  <c r="S284" i="35"/>
  <c r="Q284" i="35"/>
  <c r="M284" i="35"/>
  <c r="J284" i="35"/>
  <c r="F284" i="35"/>
  <c r="G284" i="35" s="1"/>
  <c r="AR284" i="35"/>
  <c r="S283" i="35"/>
  <c r="Q283" i="35"/>
  <c r="M283" i="35"/>
  <c r="I283" i="35"/>
  <c r="F283" i="35"/>
  <c r="AR283" i="35"/>
  <c r="S282" i="35"/>
  <c r="Q282" i="35"/>
  <c r="M282" i="35"/>
  <c r="I282" i="35"/>
  <c r="F282" i="35"/>
  <c r="AR282" i="35"/>
  <c r="S281" i="35"/>
  <c r="Q281" i="35"/>
  <c r="M281" i="35"/>
  <c r="I281" i="35"/>
  <c r="F281" i="35"/>
  <c r="AR281" i="35"/>
  <c r="S280" i="35"/>
  <c r="Q280" i="35"/>
  <c r="M280" i="35"/>
  <c r="J280" i="35"/>
  <c r="F280" i="35"/>
  <c r="G280" i="35" s="1"/>
  <c r="AR280" i="35"/>
  <c r="S279" i="35"/>
  <c r="Q279" i="35"/>
  <c r="M279" i="35"/>
  <c r="I279" i="35"/>
  <c r="F279" i="35"/>
  <c r="AR279" i="35"/>
  <c r="S278" i="35"/>
  <c r="Q278" i="35"/>
  <c r="M278" i="35"/>
  <c r="I278" i="35"/>
  <c r="F278" i="35"/>
  <c r="AR278" i="35"/>
  <c r="S277" i="35"/>
  <c r="Q277" i="35"/>
  <c r="M277" i="35"/>
  <c r="J277" i="35"/>
  <c r="F277" i="35"/>
  <c r="AR277" i="35"/>
  <c r="S276" i="35"/>
  <c r="Q276" i="35"/>
  <c r="M276" i="35"/>
  <c r="I276" i="35"/>
  <c r="F276" i="35"/>
  <c r="AR276" i="35"/>
  <c r="S275" i="35"/>
  <c r="Q275" i="35"/>
  <c r="M275" i="35"/>
  <c r="I275" i="35"/>
  <c r="F275" i="35"/>
  <c r="AR275" i="35"/>
  <c r="S274" i="35"/>
  <c r="Q274" i="35"/>
  <c r="M274" i="35"/>
  <c r="I274" i="35"/>
  <c r="F274" i="35"/>
  <c r="AR274" i="35"/>
  <c r="S273" i="35"/>
  <c r="Q273" i="35"/>
  <c r="M273" i="35"/>
  <c r="J273" i="35"/>
  <c r="F273" i="35"/>
  <c r="AR273" i="35"/>
  <c r="S272" i="35"/>
  <c r="Q272" i="35"/>
  <c r="M272" i="35"/>
  <c r="J272" i="35"/>
  <c r="F272" i="35"/>
  <c r="AR272" i="35"/>
  <c r="S271" i="35"/>
  <c r="Q271" i="35"/>
  <c r="M271" i="35"/>
  <c r="I271" i="35"/>
  <c r="F271" i="35"/>
  <c r="AR271" i="35"/>
  <c r="S270" i="35"/>
  <c r="Q270" i="35"/>
  <c r="M270" i="35"/>
  <c r="F270" i="35"/>
  <c r="G270" i="35" s="1"/>
  <c r="AR270" i="35"/>
  <c r="S269" i="35"/>
  <c r="Q269" i="35"/>
  <c r="M269" i="35"/>
  <c r="J269" i="35"/>
  <c r="F269" i="35"/>
  <c r="AR269" i="35"/>
  <c r="S268" i="35"/>
  <c r="Q268" i="35"/>
  <c r="M268" i="35"/>
  <c r="I268" i="35"/>
  <c r="F268" i="35"/>
  <c r="AR268" i="35"/>
  <c r="S267" i="35"/>
  <c r="Q267" i="35"/>
  <c r="M267" i="35"/>
  <c r="I267" i="35"/>
  <c r="F267" i="35"/>
  <c r="AR267" i="35"/>
  <c r="S266" i="35"/>
  <c r="Q266" i="35"/>
  <c r="M266" i="35"/>
  <c r="F266" i="35"/>
  <c r="G266" i="35" s="1"/>
  <c r="AR266" i="35"/>
  <c r="S265" i="35"/>
  <c r="Q265" i="35"/>
  <c r="M265" i="35"/>
  <c r="J265" i="35"/>
  <c r="F265" i="35"/>
  <c r="AR265" i="35"/>
  <c r="S264" i="35"/>
  <c r="Q264" i="35"/>
  <c r="M264" i="35"/>
  <c r="J264" i="35"/>
  <c r="F264" i="35"/>
  <c r="AR264" i="35"/>
  <c r="S263" i="35"/>
  <c r="Q263" i="35"/>
  <c r="M263" i="35"/>
  <c r="I263" i="35"/>
  <c r="F263" i="35"/>
  <c r="AR263" i="35"/>
  <c r="S262" i="35"/>
  <c r="Q262" i="35"/>
  <c r="M262" i="35"/>
  <c r="J262" i="35"/>
  <c r="F262" i="35"/>
  <c r="AR262" i="35"/>
  <c r="S261" i="35"/>
  <c r="Q261" i="35"/>
  <c r="M261" i="35"/>
  <c r="I261" i="35"/>
  <c r="F261" i="35"/>
  <c r="AR261" i="35"/>
  <c r="S260" i="35"/>
  <c r="Q260" i="35"/>
  <c r="M260" i="35"/>
  <c r="J260" i="35"/>
  <c r="F260" i="35"/>
  <c r="AR260" i="35"/>
  <c r="S259" i="35"/>
  <c r="Q259" i="35"/>
  <c r="M259" i="35"/>
  <c r="I259" i="35"/>
  <c r="F259" i="35"/>
  <c r="AR259" i="35"/>
  <c r="S258" i="35"/>
  <c r="Q258" i="35"/>
  <c r="M258" i="35"/>
  <c r="J258" i="35"/>
  <c r="F258" i="35"/>
  <c r="AR258" i="35"/>
  <c r="S257" i="35"/>
  <c r="Q257" i="35"/>
  <c r="M257" i="35"/>
  <c r="J257" i="35"/>
  <c r="F257" i="35"/>
  <c r="AR257" i="35"/>
  <c r="S256" i="35"/>
  <c r="Q256" i="35"/>
  <c r="M256" i="35"/>
  <c r="I256" i="35"/>
  <c r="F256" i="35"/>
  <c r="AR256" i="35"/>
  <c r="S255" i="35"/>
  <c r="Q255" i="35"/>
  <c r="M255" i="35"/>
  <c r="I255" i="35"/>
  <c r="F255" i="35"/>
  <c r="AR255" i="35"/>
  <c r="S254" i="35"/>
  <c r="Q254" i="35"/>
  <c r="M254" i="35"/>
  <c r="J254" i="35"/>
  <c r="F254" i="35"/>
  <c r="G254" i="35" s="1"/>
  <c r="AR254" i="35"/>
  <c r="S253" i="35"/>
  <c r="Q253" i="35"/>
  <c r="M253" i="35"/>
  <c r="J253" i="35"/>
  <c r="F253" i="35"/>
  <c r="AR253" i="35"/>
  <c r="S252" i="35"/>
  <c r="Q252" i="35"/>
  <c r="M252" i="35"/>
  <c r="I252" i="35"/>
  <c r="F252" i="35"/>
  <c r="AR252" i="35"/>
  <c r="S251" i="35"/>
  <c r="Q251" i="35"/>
  <c r="M251" i="35"/>
  <c r="I251" i="35"/>
  <c r="F251" i="35"/>
  <c r="AR251" i="35"/>
  <c r="S250" i="35"/>
  <c r="Q250" i="35"/>
  <c r="M250" i="35"/>
  <c r="J250" i="35"/>
  <c r="F250" i="35"/>
  <c r="AR250" i="35"/>
  <c r="S249" i="35"/>
  <c r="Q249" i="35"/>
  <c r="M249" i="35"/>
  <c r="J249" i="35"/>
  <c r="F249" i="35"/>
  <c r="AR249" i="35"/>
  <c r="S248" i="35"/>
  <c r="Q248" i="35"/>
  <c r="M248" i="35"/>
  <c r="I248" i="35"/>
  <c r="F248" i="35"/>
  <c r="AR248" i="35"/>
  <c r="S247" i="35"/>
  <c r="Q247" i="35"/>
  <c r="M247" i="35"/>
  <c r="I247" i="35"/>
  <c r="F247" i="35"/>
  <c r="G247" i="35" s="1"/>
  <c r="AR247" i="35"/>
  <c r="S246" i="35"/>
  <c r="Q246" i="35"/>
  <c r="M246" i="35"/>
  <c r="I246" i="35"/>
  <c r="F246" i="35"/>
  <c r="AR246" i="35"/>
  <c r="S245" i="35"/>
  <c r="Q245" i="35"/>
  <c r="M245" i="35"/>
  <c r="F245" i="35"/>
  <c r="AR245" i="35"/>
  <c r="S244" i="35"/>
  <c r="Q244" i="35"/>
  <c r="M244" i="35"/>
  <c r="J244" i="35"/>
  <c r="F244" i="35"/>
  <c r="AR244" i="35"/>
  <c r="S243" i="35"/>
  <c r="Q243" i="35"/>
  <c r="M243" i="35"/>
  <c r="I243" i="35"/>
  <c r="F243" i="35"/>
  <c r="AR243" i="35"/>
  <c r="S242" i="35"/>
  <c r="Q242" i="35"/>
  <c r="M242" i="35"/>
  <c r="I242" i="35"/>
  <c r="F242" i="35"/>
  <c r="AR242" i="35"/>
  <c r="S241" i="35"/>
  <c r="Q241" i="35"/>
  <c r="M241" i="35"/>
  <c r="F241" i="35"/>
  <c r="AR241" i="35"/>
  <c r="S240" i="35"/>
  <c r="Q240" i="35"/>
  <c r="M240" i="35"/>
  <c r="J240" i="35"/>
  <c r="F240" i="35"/>
  <c r="G240" i="35" s="1"/>
  <c r="AR240" i="35"/>
  <c r="S239" i="35"/>
  <c r="Q239" i="35"/>
  <c r="M239" i="35"/>
  <c r="I239" i="35"/>
  <c r="F239" i="35"/>
  <c r="AR239" i="35"/>
  <c r="S238" i="35"/>
  <c r="Q238" i="35"/>
  <c r="M238" i="35"/>
  <c r="I238" i="35"/>
  <c r="F238" i="35"/>
  <c r="AR238" i="35"/>
  <c r="S237" i="35"/>
  <c r="Q237" i="35"/>
  <c r="M237" i="35"/>
  <c r="J237" i="35"/>
  <c r="F237" i="35"/>
  <c r="AR237" i="35"/>
  <c r="S236" i="35"/>
  <c r="Q236" i="35"/>
  <c r="M236" i="35"/>
  <c r="J236" i="35"/>
  <c r="F236" i="35"/>
  <c r="AR236" i="35"/>
  <c r="S235" i="35"/>
  <c r="Q235" i="35"/>
  <c r="M235" i="35"/>
  <c r="J235" i="35"/>
  <c r="F235" i="35"/>
  <c r="AR235" i="35"/>
  <c r="S234" i="35"/>
  <c r="Q234" i="35"/>
  <c r="M234" i="35"/>
  <c r="I234" i="35"/>
  <c r="F234" i="35"/>
  <c r="AR234" i="35"/>
  <c r="S233" i="35"/>
  <c r="Q233" i="35"/>
  <c r="M233" i="35"/>
  <c r="J233" i="35"/>
  <c r="F233" i="35"/>
  <c r="AR233" i="35"/>
  <c r="S232" i="35"/>
  <c r="Q232" i="35"/>
  <c r="M232" i="35"/>
  <c r="I232" i="35"/>
  <c r="F232" i="35"/>
  <c r="AR232" i="35"/>
  <c r="S231" i="35"/>
  <c r="Q231" i="35"/>
  <c r="M231" i="35"/>
  <c r="J231" i="35"/>
  <c r="F231" i="35"/>
  <c r="G231" i="35" s="1"/>
  <c r="AR231" i="35"/>
  <c r="S230" i="35"/>
  <c r="Q230" i="35"/>
  <c r="M230" i="35"/>
  <c r="I230" i="35"/>
  <c r="F230" i="35"/>
  <c r="AR230" i="35"/>
  <c r="S229" i="35"/>
  <c r="Q229" i="35"/>
  <c r="M229" i="35"/>
  <c r="J229" i="35"/>
  <c r="F229" i="35"/>
  <c r="AR229" i="35"/>
  <c r="S228" i="35"/>
  <c r="Q228" i="35"/>
  <c r="M228" i="35"/>
  <c r="J228" i="35"/>
  <c r="F228" i="35"/>
  <c r="AR228" i="35"/>
  <c r="S227" i="35"/>
  <c r="Q227" i="35"/>
  <c r="M227" i="35"/>
  <c r="I227" i="35"/>
  <c r="F227" i="35"/>
  <c r="AR227" i="35"/>
  <c r="S226" i="35"/>
  <c r="Q226" i="35"/>
  <c r="M226" i="35"/>
  <c r="I226" i="35"/>
  <c r="F226" i="35"/>
  <c r="G226" i="35" s="1"/>
  <c r="AR226" i="35"/>
  <c r="S225" i="35"/>
  <c r="Q225" i="35"/>
  <c r="M225" i="35"/>
  <c r="J225" i="35"/>
  <c r="F225" i="35"/>
  <c r="AR225" i="35"/>
  <c r="S224" i="35"/>
  <c r="Q224" i="35"/>
  <c r="M224" i="35"/>
  <c r="I224" i="35"/>
  <c r="F224" i="35"/>
  <c r="AR224" i="35"/>
  <c r="S223" i="35"/>
  <c r="Q223" i="35"/>
  <c r="M223" i="35"/>
  <c r="I223" i="35"/>
  <c r="F223" i="35"/>
  <c r="AR223" i="35"/>
  <c r="S222" i="35"/>
  <c r="Q222" i="35"/>
  <c r="M222" i="35"/>
  <c r="I222" i="35"/>
  <c r="F222" i="35"/>
  <c r="AR222" i="35"/>
  <c r="S221" i="35"/>
  <c r="Q221" i="35"/>
  <c r="M221" i="35"/>
  <c r="I221" i="35"/>
  <c r="F221" i="35"/>
  <c r="G221" i="35" s="1"/>
  <c r="AR221" i="35"/>
  <c r="S220" i="35"/>
  <c r="Q220" i="35"/>
  <c r="M220" i="35"/>
  <c r="I220" i="35"/>
  <c r="F220" i="35"/>
  <c r="G220" i="35" s="1"/>
  <c r="AR220" i="35"/>
  <c r="S219" i="35"/>
  <c r="Q219" i="35"/>
  <c r="M219" i="35"/>
  <c r="J219" i="35"/>
  <c r="F219" i="35"/>
  <c r="G219" i="35" s="1"/>
  <c r="AR219" i="35"/>
  <c r="S218" i="35"/>
  <c r="Q218" i="35"/>
  <c r="M218" i="35"/>
  <c r="J218" i="35"/>
  <c r="F218" i="35"/>
  <c r="AR218" i="35"/>
  <c r="S217" i="35"/>
  <c r="Q217" i="35"/>
  <c r="M217" i="35"/>
  <c r="I217" i="35"/>
  <c r="F217" i="35"/>
  <c r="AR217" i="35"/>
  <c r="S216" i="35"/>
  <c r="Q216" i="35"/>
  <c r="M216" i="35"/>
  <c r="I216" i="35"/>
  <c r="F216" i="35"/>
  <c r="AR216" i="35"/>
  <c r="S215" i="35"/>
  <c r="Q215" i="35"/>
  <c r="M215" i="35"/>
  <c r="F215" i="35"/>
  <c r="AR215" i="35"/>
  <c r="S214" i="35"/>
  <c r="Q214" i="35"/>
  <c r="M214" i="35"/>
  <c r="I214" i="35"/>
  <c r="F214" i="35"/>
  <c r="AR214" i="35"/>
  <c r="S213" i="35"/>
  <c r="Q213" i="35"/>
  <c r="M213" i="35"/>
  <c r="F213" i="35"/>
  <c r="G213" i="35" s="1"/>
  <c r="AR213" i="35"/>
  <c r="S212" i="35"/>
  <c r="Q212" i="35"/>
  <c r="M212" i="35"/>
  <c r="I212" i="35"/>
  <c r="F212" i="35"/>
  <c r="G212" i="35" s="1"/>
  <c r="AR212" i="35"/>
  <c r="S211" i="35"/>
  <c r="Q211" i="35"/>
  <c r="M211" i="35"/>
  <c r="J211" i="35"/>
  <c r="F211" i="35"/>
  <c r="AR211" i="35"/>
  <c r="S210" i="35"/>
  <c r="Q210" i="35"/>
  <c r="M210" i="35"/>
  <c r="J210" i="35"/>
  <c r="F210" i="35"/>
  <c r="AR210" i="35"/>
  <c r="S209" i="35"/>
  <c r="Q209" i="35"/>
  <c r="M209" i="35"/>
  <c r="I209" i="35"/>
  <c r="F209" i="35"/>
  <c r="G209" i="35" s="1"/>
  <c r="AR209" i="35"/>
  <c r="S208" i="35"/>
  <c r="Q208" i="35"/>
  <c r="M208" i="35"/>
  <c r="F208" i="35"/>
  <c r="AR208" i="35"/>
  <c r="S207" i="35"/>
  <c r="Q207" i="35"/>
  <c r="M207" i="35"/>
  <c r="F207" i="35"/>
  <c r="AR207" i="35"/>
  <c r="S206" i="35"/>
  <c r="Q206" i="35"/>
  <c r="M206" i="35"/>
  <c r="I206" i="35"/>
  <c r="F206" i="35"/>
  <c r="AR206" i="35"/>
  <c r="S205" i="35"/>
  <c r="Q205" i="35"/>
  <c r="M205" i="35"/>
  <c r="F205" i="35"/>
  <c r="AR205" i="35"/>
  <c r="S204" i="35"/>
  <c r="Q204" i="35"/>
  <c r="M204" i="35"/>
  <c r="F204" i="35"/>
  <c r="AR204" i="35"/>
  <c r="S203" i="35"/>
  <c r="Q203" i="35"/>
  <c r="M203" i="35"/>
  <c r="J203" i="35"/>
  <c r="F203" i="35"/>
  <c r="AR203" i="35"/>
  <c r="S202" i="35"/>
  <c r="Q202" i="35"/>
  <c r="M202" i="35"/>
  <c r="J202" i="35"/>
  <c r="F202" i="35"/>
  <c r="AR202" i="35"/>
  <c r="S201" i="35"/>
  <c r="Q201" i="35"/>
  <c r="M201" i="35"/>
  <c r="I201" i="35"/>
  <c r="F201" i="35"/>
  <c r="AR201" i="35"/>
  <c r="S200" i="35"/>
  <c r="Q200" i="35"/>
  <c r="M200" i="35"/>
  <c r="J200" i="35"/>
  <c r="F200" i="35"/>
  <c r="AR200" i="35"/>
  <c r="S199" i="35"/>
  <c r="Q199" i="35"/>
  <c r="M199" i="35"/>
  <c r="F199" i="35"/>
  <c r="AR199" i="35"/>
  <c r="S198" i="35"/>
  <c r="Q198" i="35"/>
  <c r="M198" i="35"/>
  <c r="F198" i="35"/>
  <c r="AR198" i="35"/>
  <c r="S197" i="35"/>
  <c r="Q197" i="35"/>
  <c r="M197" i="35"/>
  <c r="I197" i="35"/>
  <c r="F197" i="35"/>
  <c r="AR197" i="35"/>
  <c r="S196" i="35"/>
  <c r="Q196" i="35"/>
  <c r="M196" i="35"/>
  <c r="J196" i="35"/>
  <c r="F196" i="35"/>
  <c r="AR196" i="35"/>
  <c r="S195" i="35"/>
  <c r="Q195" i="35"/>
  <c r="M195" i="35"/>
  <c r="J195" i="35"/>
  <c r="F195" i="35"/>
  <c r="AR195" i="35"/>
  <c r="S194" i="35"/>
  <c r="Q194" i="35"/>
  <c r="M194" i="35"/>
  <c r="J194" i="35"/>
  <c r="F194" i="35"/>
  <c r="AR194" i="35"/>
  <c r="S193" i="35"/>
  <c r="Q193" i="35"/>
  <c r="M193" i="35"/>
  <c r="J193" i="35"/>
  <c r="F193" i="35"/>
  <c r="AR193" i="35"/>
  <c r="S192" i="35"/>
  <c r="Q192" i="35"/>
  <c r="M192" i="35"/>
  <c r="I192" i="35"/>
  <c r="F192" i="35"/>
  <c r="G192" i="35" s="1"/>
  <c r="AR192" i="35"/>
  <c r="S191" i="35"/>
  <c r="Q191" i="35"/>
  <c r="M191" i="35"/>
  <c r="F191" i="35"/>
  <c r="AR191" i="35"/>
  <c r="S190" i="35"/>
  <c r="Q190" i="35"/>
  <c r="M190" i="35"/>
  <c r="J190" i="35"/>
  <c r="F190" i="35"/>
  <c r="AR190" i="35"/>
  <c r="S189" i="35"/>
  <c r="Q189" i="35"/>
  <c r="M189" i="35"/>
  <c r="J189" i="35"/>
  <c r="F189" i="35"/>
  <c r="AR189" i="35"/>
  <c r="S188" i="35"/>
  <c r="Q188" i="35"/>
  <c r="M188" i="35"/>
  <c r="J188" i="35"/>
  <c r="F188" i="35"/>
  <c r="AR188" i="35"/>
  <c r="S187" i="35"/>
  <c r="Q187" i="35"/>
  <c r="M187" i="35"/>
  <c r="I187" i="35"/>
  <c r="F187" i="35"/>
  <c r="AR187" i="35"/>
  <c r="S186" i="35"/>
  <c r="Q186" i="35"/>
  <c r="M186" i="35"/>
  <c r="F186" i="35"/>
  <c r="AR186" i="35"/>
  <c r="S185" i="35"/>
  <c r="Q185" i="35"/>
  <c r="M185" i="35"/>
  <c r="J185" i="35"/>
  <c r="F185" i="35"/>
  <c r="AR185" i="35"/>
  <c r="S184" i="35"/>
  <c r="Q184" i="35"/>
  <c r="M184" i="35"/>
  <c r="I184" i="35"/>
  <c r="F184" i="35"/>
  <c r="AR184" i="35"/>
  <c r="S183" i="35"/>
  <c r="Q183" i="35"/>
  <c r="M183" i="35"/>
  <c r="I183" i="35"/>
  <c r="F183" i="35"/>
  <c r="AR183" i="35"/>
  <c r="S182" i="35"/>
  <c r="Q182" i="35"/>
  <c r="M182" i="35"/>
  <c r="J182" i="35"/>
  <c r="F182" i="35"/>
  <c r="AR182" i="35"/>
  <c r="S181" i="35"/>
  <c r="Q181" i="35"/>
  <c r="M181" i="35"/>
  <c r="J181" i="35"/>
  <c r="F181" i="35"/>
  <c r="AR181" i="35"/>
  <c r="S180" i="35"/>
  <c r="Q180" i="35"/>
  <c r="M180" i="35"/>
  <c r="I180" i="35"/>
  <c r="F180" i="35"/>
  <c r="G180" i="35" s="1"/>
  <c r="AR180" i="35"/>
  <c r="S179" i="35"/>
  <c r="Q179" i="35"/>
  <c r="M179" i="35"/>
  <c r="I179" i="35"/>
  <c r="F179" i="35"/>
  <c r="AR179" i="35"/>
  <c r="S178" i="35"/>
  <c r="Q178" i="35"/>
  <c r="M178" i="35"/>
  <c r="J178" i="35"/>
  <c r="F178" i="35"/>
  <c r="AR178" i="35"/>
  <c r="S177" i="35"/>
  <c r="Q177" i="35"/>
  <c r="M177" i="35"/>
  <c r="F177" i="35"/>
  <c r="AR177" i="35"/>
  <c r="S176" i="35"/>
  <c r="Q176" i="35"/>
  <c r="M176" i="35"/>
  <c r="I176" i="35"/>
  <c r="F176" i="35"/>
  <c r="AR176" i="35"/>
  <c r="S175" i="35"/>
  <c r="Q175" i="35"/>
  <c r="M175" i="35"/>
  <c r="I175" i="35"/>
  <c r="F175" i="35"/>
  <c r="AR175" i="35"/>
  <c r="S174" i="35"/>
  <c r="Q174" i="35"/>
  <c r="M174" i="35"/>
  <c r="F174" i="35"/>
  <c r="G174" i="35" s="1"/>
  <c r="AR174" i="35"/>
  <c r="S173" i="35"/>
  <c r="Q173" i="35"/>
  <c r="M173" i="35"/>
  <c r="F173" i="35"/>
  <c r="AR173" i="35"/>
  <c r="S172" i="35"/>
  <c r="Q172" i="35"/>
  <c r="M172" i="35"/>
  <c r="J172" i="35"/>
  <c r="F172" i="35"/>
  <c r="AR172" i="35"/>
  <c r="S171" i="35"/>
  <c r="Q171" i="35"/>
  <c r="M171" i="35"/>
  <c r="F171" i="35"/>
  <c r="AR171" i="35"/>
  <c r="S170" i="35"/>
  <c r="Q170" i="35"/>
  <c r="M170" i="35"/>
  <c r="J170" i="35"/>
  <c r="F170" i="35"/>
  <c r="AR170" i="35"/>
  <c r="S169" i="35"/>
  <c r="Q169" i="35"/>
  <c r="M169" i="35"/>
  <c r="F169" i="35"/>
  <c r="AR169" i="35"/>
  <c r="S168" i="35"/>
  <c r="Q168" i="35"/>
  <c r="M168" i="35"/>
  <c r="I168" i="35"/>
  <c r="F168" i="35"/>
  <c r="AR168" i="35"/>
  <c r="S167" i="35"/>
  <c r="Q167" i="35"/>
  <c r="M167" i="35"/>
  <c r="I167" i="35"/>
  <c r="F167" i="35"/>
  <c r="AR167" i="35"/>
  <c r="S166" i="35"/>
  <c r="Q166" i="35"/>
  <c r="M166" i="35"/>
  <c r="J166" i="35"/>
  <c r="F166" i="35"/>
  <c r="AR166" i="35"/>
  <c r="S165" i="35"/>
  <c r="Q165" i="35"/>
  <c r="M165" i="35"/>
  <c r="J165" i="35"/>
  <c r="F165" i="35"/>
  <c r="AR165" i="35"/>
  <c r="S164" i="35"/>
  <c r="Q164" i="35"/>
  <c r="M164" i="35"/>
  <c r="I164" i="35"/>
  <c r="F164" i="35"/>
  <c r="AR164" i="35"/>
  <c r="S163" i="35"/>
  <c r="Q163" i="35"/>
  <c r="M163" i="35"/>
  <c r="I163" i="35"/>
  <c r="F163" i="35"/>
  <c r="AR163" i="35"/>
  <c r="S162" i="35"/>
  <c r="Q162" i="35"/>
  <c r="M162" i="35"/>
  <c r="J162" i="35"/>
  <c r="F162" i="35"/>
  <c r="AR162" i="35"/>
  <c r="S161" i="35"/>
  <c r="Q161" i="35"/>
  <c r="M161" i="35"/>
  <c r="F161" i="35"/>
  <c r="AR161" i="35"/>
  <c r="S160" i="35"/>
  <c r="Q160" i="35"/>
  <c r="M160" i="35"/>
  <c r="J160" i="35"/>
  <c r="F160" i="35"/>
  <c r="AR160" i="35"/>
  <c r="S159" i="35"/>
  <c r="Q159" i="35"/>
  <c r="M159" i="35"/>
  <c r="I159" i="35"/>
  <c r="F159" i="35"/>
  <c r="AR159" i="35"/>
  <c r="S158" i="35"/>
  <c r="Q158" i="35"/>
  <c r="M158" i="35"/>
  <c r="J158" i="35"/>
  <c r="F158" i="35"/>
  <c r="AR158" i="35"/>
  <c r="S157" i="35"/>
  <c r="Q157" i="35"/>
  <c r="M157" i="35"/>
  <c r="J157" i="35"/>
  <c r="F157" i="35"/>
  <c r="AR157" i="35"/>
  <c r="S156" i="35"/>
  <c r="Q156" i="35"/>
  <c r="M156" i="35"/>
  <c r="J156" i="35"/>
  <c r="F156" i="35"/>
  <c r="AR156" i="35"/>
  <c r="S155" i="35"/>
  <c r="Q155" i="35"/>
  <c r="M155" i="35"/>
  <c r="I155" i="35"/>
  <c r="F155" i="35"/>
  <c r="AR155" i="35"/>
  <c r="S154" i="35"/>
  <c r="Q154" i="35"/>
  <c r="M154" i="35"/>
  <c r="J154" i="35"/>
  <c r="F154" i="35"/>
  <c r="AR154" i="35"/>
  <c r="S153" i="35"/>
  <c r="Q153" i="35"/>
  <c r="M153" i="35"/>
  <c r="J153" i="35"/>
  <c r="F153" i="35"/>
  <c r="AR153" i="35"/>
  <c r="S152" i="35"/>
  <c r="Q152" i="35"/>
  <c r="M152" i="35"/>
  <c r="J152" i="35"/>
  <c r="F152" i="35"/>
  <c r="AR152" i="35"/>
  <c r="S151" i="35"/>
  <c r="Q151" i="35"/>
  <c r="M151" i="35"/>
  <c r="I151" i="35"/>
  <c r="F151" i="35"/>
  <c r="G151" i="35" s="1"/>
  <c r="AR151" i="35"/>
  <c r="S150" i="35"/>
  <c r="Q150" i="35"/>
  <c r="M150" i="35"/>
  <c r="J150" i="35"/>
  <c r="F150" i="35"/>
  <c r="AR150" i="35"/>
  <c r="S149" i="35"/>
  <c r="Q149" i="35"/>
  <c r="M149" i="35"/>
  <c r="J149" i="35"/>
  <c r="F149" i="35"/>
  <c r="AR149" i="35"/>
  <c r="S148" i="35"/>
  <c r="Q148" i="35"/>
  <c r="M148" i="35"/>
  <c r="I148" i="35"/>
  <c r="F148" i="35"/>
  <c r="AR148" i="35"/>
  <c r="S147" i="35"/>
  <c r="Q147" i="35"/>
  <c r="M147" i="35"/>
  <c r="I147" i="35"/>
  <c r="F147" i="35"/>
  <c r="AR147" i="35"/>
  <c r="S146" i="35"/>
  <c r="Q146" i="35"/>
  <c r="M146" i="35"/>
  <c r="J146" i="35"/>
  <c r="F146" i="35"/>
  <c r="AR146" i="35"/>
  <c r="S145" i="35"/>
  <c r="Q145" i="35"/>
  <c r="M145" i="35"/>
  <c r="J145" i="35"/>
  <c r="F145" i="35"/>
  <c r="AR145" i="35"/>
  <c r="S144" i="35"/>
  <c r="Q144" i="35"/>
  <c r="M144" i="35"/>
  <c r="J144" i="35"/>
  <c r="F144" i="35"/>
  <c r="G144" i="35" s="1"/>
  <c r="AR144" i="35"/>
  <c r="S143" i="35"/>
  <c r="Q143" i="35"/>
  <c r="M143" i="35"/>
  <c r="I143" i="35"/>
  <c r="F143" i="35"/>
  <c r="AR143" i="35"/>
  <c r="S142" i="35"/>
  <c r="Q142" i="35"/>
  <c r="M142" i="35"/>
  <c r="I142" i="35"/>
  <c r="F142" i="35"/>
  <c r="AR142" i="35"/>
  <c r="S141" i="35"/>
  <c r="Q141" i="35"/>
  <c r="M141" i="35"/>
  <c r="I141" i="35"/>
  <c r="F141" i="35"/>
  <c r="AR141" i="35"/>
  <c r="S140" i="35"/>
  <c r="Q140" i="35"/>
  <c r="M140" i="35"/>
  <c r="J140" i="35"/>
  <c r="F140" i="35"/>
  <c r="AR140" i="35"/>
  <c r="S139" i="35"/>
  <c r="Q139" i="35"/>
  <c r="M139" i="35"/>
  <c r="J139" i="35"/>
  <c r="F139" i="35"/>
  <c r="AR139" i="35"/>
  <c r="S138" i="35"/>
  <c r="Q138" i="35"/>
  <c r="M138" i="35"/>
  <c r="I138" i="35"/>
  <c r="F138" i="35"/>
  <c r="AR138" i="35"/>
  <c r="S137" i="35"/>
  <c r="Q137" i="35"/>
  <c r="M137" i="35"/>
  <c r="I137" i="35"/>
  <c r="F137" i="35"/>
  <c r="AR137" i="35"/>
  <c r="S136" i="35"/>
  <c r="Q136" i="35"/>
  <c r="M136" i="35"/>
  <c r="F136" i="35"/>
  <c r="AR136" i="35"/>
  <c r="S135" i="35"/>
  <c r="Q135" i="35"/>
  <c r="M135" i="35"/>
  <c r="J135" i="35"/>
  <c r="F135" i="35"/>
  <c r="AR135" i="35"/>
  <c r="S134" i="35"/>
  <c r="Q134" i="35"/>
  <c r="M134" i="35"/>
  <c r="I134" i="35"/>
  <c r="F134" i="35"/>
  <c r="AR134" i="35"/>
  <c r="S133" i="35"/>
  <c r="Q133" i="35"/>
  <c r="M133" i="35"/>
  <c r="I133" i="35"/>
  <c r="F133" i="35"/>
  <c r="AR133" i="35"/>
  <c r="S132" i="35"/>
  <c r="Q132" i="35"/>
  <c r="M132" i="35"/>
  <c r="J132" i="35"/>
  <c r="F132" i="35"/>
  <c r="AR132" i="35"/>
  <c r="S131" i="35"/>
  <c r="Q131" i="35"/>
  <c r="M131" i="35"/>
  <c r="J131" i="35"/>
  <c r="F131" i="35"/>
  <c r="AR131" i="35"/>
  <c r="S130" i="35"/>
  <c r="Q130" i="35"/>
  <c r="M130" i="35"/>
  <c r="J130" i="35"/>
  <c r="F130" i="35"/>
  <c r="AR130" i="35"/>
  <c r="S129" i="35"/>
  <c r="Q129" i="35"/>
  <c r="M129" i="35"/>
  <c r="F129" i="35"/>
  <c r="AR129" i="35"/>
  <c r="S128" i="35"/>
  <c r="Q128" i="35"/>
  <c r="M128" i="35"/>
  <c r="J128" i="35"/>
  <c r="F128" i="35"/>
  <c r="G128" i="35" s="1"/>
  <c r="AR128" i="35"/>
  <c r="S127" i="35"/>
  <c r="Q127" i="35"/>
  <c r="M127" i="35"/>
  <c r="F127" i="35"/>
  <c r="AR127" i="35"/>
  <c r="S126" i="35"/>
  <c r="Q126" i="35"/>
  <c r="M126" i="35"/>
  <c r="J126" i="35"/>
  <c r="F126" i="35"/>
  <c r="AR126" i="35"/>
  <c r="S125" i="35"/>
  <c r="Q125" i="35"/>
  <c r="M125" i="35"/>
  <c r="I125" i="35"/>
  <c r="F125" i="35"/>
  <c r="AR125" i="35"/>
  <c r="S124" i="35"/>
  <c r="Q124" i="35"/>
  <c r="M124" i="35"/>
  <c r="F124" i="35"/>
  <c r="AR124" i="35"/>
  <c r="S123" i="35"/>
  <c r="Q123" i="35"/>
  <c r="M123" i="35"/>
  <c r="I123" i="35"/>
  <c r="F123" i="35"/>
  <c r="AR123" i="35"/>
  <c r="S122" i="35"/>
  <c r="Q122" i="35"/>
  <c r="M122" i="35"/>
  <c r="I122" i="35"/>
  <c r="F122" i="35"/>
  <c r="AR122" i="35"/>
  <c r="S121" i="35"/>
  <c r="Q121" i="35"/>
  <c r="M121" i="35"/>
  <c r="I121" i="35"/>
  <c r="F121" i="35"/>
  <c r="AR121" i="35"/>
  <c r="S120" i="35"/>
  <c r="Q120" i="35"/>
  <c r="M120" i="35"/>
  <c r="F120" i="35"/>
  <c r="AR120" i="35"/>
  <c r="S119" i="35"/>
  <c r="Q119" i="35"/>
  <c r="M119" i="35"/>
  <c r="J119" i="35"/>
  <c r="F119" i="35"/>
  <c r="AR119" i="35"/>
  <c r="S118" i="35"/>
  <c r="Q118" i="35"/>
  <c r="M118" i="35"/>
  <c r="F118" i="35"/>
  <c r="AR118" i="35"/>
  <c r="S117" i="35"/>
  <c r="Q117" i="35"/>
  <c r="M117" i="35"/>
  <c r="F117" i="35"/>
  <c r="G117" i="35" s="1"/>
  <c r="AR117" i="35"/>
  <c r="S116" i="35"/>
  <c r="Q116" i="35"/>
  <c r="M116" i="35"/>
  <c r="J116" i="35"/>
  <c r="F116" i="35"/>
  <c r="AR116" i="35"/>
  <c r="S115" i="35"/>
  <c r="Q115" i="35"/>
  <c r="M115" i="35"/>
  <c r="I115" i="35"/>
  <c r="F115" i="35"/>
  <c r="AR115" i="35"/>
  <c r="S114" i="35"/>
  <c r="Q114" i="35"/>
  <c r="M114" i="35"/>
  <c r="I114" i="35"/>
  <c r="F114" i="35"/>
  <c r="AR114" i="35"/>
  <c r="S113" i="35"/>
  <c r="Q113" i="35"/>
  <c r="M113" i="35"/>
  <c r="I113" i="35"/>
  <c r="F113" i="35"/>
  <c r="AR113" i="35"/>
  <c r="S112" i="35"/>
  <c r="Q112" i="35"/>
  <c r="M112" i="35"/>
  <c r="J112" i="35"/>
  <c r="F112" i="35"/>
  <c r="AR112" i="35"/>
  <c r="S111" i="35"/>
  <c r="Q111" i="35"/>
  <c r="M111" i="35"/>
  <c r="J111" i="35"/>
  <c r="F111" i="35"/>
  <c r="AR111" i="35"/>
  <c r="S110" i="35"/>
  <c r="Q110" i="35"/>
  <c r="M110" i="35"/>
  <c r="I110" i="35"/>
  <c r="F110" i="35"/>
  <c r="AR110" i="35"/>
  <c r="S109" i="35"/>
  <c r="Q109" i="35"/>
  <c r="M109" i="35"/>
  <c r="I109" i="35"/>
  <c r="F109" i="35"/>
  <c r="AR109" i="35"/>
  <c r="S108" i="35"/>
  <c r="Q108" i="35"/>
  <c r="M108" i="35"/>
  <c r="J108" i="35"/>
  <c r="F108" i="35"/>
  <c r="G108" i="35" s="1"/>
  <c r="AR108" i="35"/>
  <c r="S107" i="35"/>
  <c r="Q107" i="35"/>
  <c r="M107" i="35"/>
  <c r="I107" i="35"/>
  <c r="F107" i="35"/>
  <c r="AR107" i="35"/>
  <c r="S106" i="35"/>
  <c r="Q106" i="35"/>
  <c r="M106" i="35"/>
  <c r="J106" i="35"/>
  <c r="F106" i="35"/>
  <c r="AR106" i="35"/>
  <c r="S105" i="35"/>
  <c r="Q105" i="35"/>
  <c r="M105" i="35"/>
  <c r="I105" i="35"/>
  <c r="F105" i="35"/>
  <c r="AR105" i="35"/>
  <c r="S104" i="35"/>
  <c r="Q104" i="35"/>
  <c r="M104" i="35"/>
  <c r="J104" i="35"/>
  <c r="F104" i="35"/>
  <c r="G104" i="35" s="1"/>
  <c r="AR104" i="35"/>
  <c r="S103" i="35"/>
  <c r="Q103" i="35"/>
  <c r="M103" i="35"/>
  <c r="F103" i="35"/>
  <c r="AR103" i="35"/>
  <c r="S102" i="35"/>
  <c r="Q102" i="35"/>
  <c r="M102" i="35"/>
  <c r="I102" i="35"/>
  <c r="F102" i="35"/>
  <c r="AR102" i="35"/>
  <c r="S101" i="35"/>
  <c r="Q101" i="35"/>
  <c r="M101" i="35"/>
  <c r="F101" i="35"/>
  <c r="G101" i="35" s="1"/>
  <c r="AR101" i="35"/>
  <c r="S100" i="35"/>
  <c r="Q100" i="35"/>
  <c r="M100" i="35"/>
  <c r="J100" i="35"/>
  <c r="F100" i="35"/>
  <c r="S99" i="35"/>
  <c r="Q99" i="35"/>
  <c r="M99" i="35"/>
  <c r="I99" i="35"/>
  <c r="F99" i="35"/>
  <c r="AR99" i="35"/>
  <c r="S98" i="35"/>
  <c r="Q98" i="35"/>
  <c r="M98" i="35"/>
  <c r="J98" i="35"/>
  <c r="F98" i="35"/>
  <c r="AR98" i="35"/>
  <c r="S97" i="35"/>
  <c r="Q97" i="35"/>
  <c r="M97" i="35"/>
  <c r="I97" i="35"/>
  <c r="F97" i="35"/>
  <c r="AR97" i="35"/>
  <c r="S96" i="35"/>
  <c r="Q96" i="35"/>
  <c r="M96" i="35"/>
  <c r="I96" i="35"/>
  <c r="F96" i="35"/>
  <c r="S95" i="35"/>
  <c r="Q95" i="35"/>
  <c r="M95" i="35"/>
  <c r="I95" i="35"/>
  <c r="F95" i="35"/>
  <c r="S94" i="35"/>
  <c r="Q94" i="35"/>
  <c r="M94" i="35"/>
  <c r="J94" i="35"/>
  <c r="F94" i="35"/>
  <c r="AR94" i="35"/>
  <c r="S93" i="35"/>
  <c r="Q93" i="35"/>
  <c r="M93" i="35"/>
  <c r="I93" i="35"/>
  <c r="F93" i="35"/>
  <c r="AR93" i="35"/>
  <c r="S92" i="35"/>
  <c r="Q92" i="35"/>
  <c r="M92" i="35"/>
  <c r="I92" i="35"/>
  <c r="F92" i="35"/>
  <c r="S91" i="35"/>
  <c r="Q91" i="35"/>
  <c r="M91" i="35"/>
  <c r="I91" i="35"/>
  <c r="F91" i="35"/>
  <c r="AR91" i="35"/>
  <c r="S90" i="35"/>
  <c r="Q90" i="35"/>
  <c r="M90" i="35"/>
  <c r="J90" i="35"/>
  <c r="F90" i="35"/>
  <c r="AR90" i="35"/>
  <c r="S89" i="35"/>
  <c r="Q89" i="35"/>
  <c r="M89" i="35"/>
  <c r="I89" i="35"/>
  <c r="F89" i="35"/>
  <c r="AR89" i="35"/>
  <c r="S88" i="35"/>
  <c r="Q88" i="35"/>
  <c r="M88" i="35"/>
  <c r="I88" i="35"/>
  <c r="F88" i="35"/>
  <c r="S87" i="35"/>
  <c r="Q87" i="35"/>
  <c r="M87" i="35"/>
  <c r="I87" i="35"/>
  <c r="F87" i="35"/>
  <c r="AR87" i="35"/>
  <c r="S86" i="35"/>
  <c r="Q86" i="35"/>
  <c r="M86" i="35"/>
  <c r="J86" i="35"/>
  <c r="F86" i="35"/>
  <c r="AR86" i="35"/>
  <c r="S85" i="35"/>
  <c r="Q85" i="35"/>
  <c r="M85" i="35"/>
  <c r="F85" i="35"/>
  <c r="AR85" i="35"/>
  <c r="S84" i="35"/>
  <c r="Q84" i="35"/>
  <c r="M84" i="35"/>
  <c r="I84" i="35"/>
  <c r="F84" i="35"/>
  <c r="AR84" i="35"/>
  <c r="S83" i="35"/>
  <c r="Q83" i="35"/>
  <c r="M83" i="35"/>
  <c r="I83" i="35"/>
  <c r="F83" i="35"/>
  <c r="G83" i="35" s="1"/>
  <c r="AR83" i="35"/>
  <c r="S82" i="35"/>
  <c r="Q82" i="35"/>
  <c r="M82" i="35"/>
  <c r="J82" i="35"/>
  <c r="F82" i="35"/>
  <c r="AR82" i="35"/>
  <c r="S81" i="35"/>
  <c r="Q81" i="35"/>
  <c r="M81" i="35"/>
  <c r="F81" i="35"/>
  <c r="AR81" i="35"/>
  <c r="S80" i="35"/>
  <c r="Q80" i="35"/>
  <c r="M80" i="35"/>
  <c r="I80" i="35"/>
  <c r="F80" i="35"/>
  <c r="G80" i="35" s="1"/>
  <c r="AR80" i="35"/>
  <c r="S79" i="35"/>
  <c r="Q79" i="35"/>
  <c r="M79" i="35"/>
  <c r="I79" i="35"/>
  <c r="F79" i="35"/>
  <c r="G79" i="35" s="1"/>
  <c r="AR79" i="35"/>
  <c r="S78" i="35"/>
  <c r="Q78" i="35"/>
  <c r="M78" i="35"/>
  <c r="F78" i="35"/>
  <c r="AR78" i="35"/>
  <c r="S77" i="35"/>
  <c r="Q77" i="35"/>
  <c r="M77" i="35"/>
  <c r="I77" i="35"/>
  <c r="F77" i="35"/>
  <c r="AR77" i="35"/>
  <c r="S76" i="35"/>
  <c r="Q76" i="35"/>
  <c r="M76" i="35"/>
  <c r="I76" i="35"/>
  <c r="F76" i="35"/>
  <c r="AR76" i="35"/>
  <c r="S75" i="35"/>
  <c r="Q75" i="35"/>
  <c r="M75" i="35"/>
  <c r="I75" i="35"/>
  <c r="F75" i="35"/>
  <c r="AR75" i="35"/>
  <c r="S74" i="35"/>
  <c r="Q74" i="35"/>
  <c r="M74" i="35"/>
  <c r="F74" i="35"/>
  <c r="AR74" i="35"/>
  <c r="S73" i="35"/>
  <c r="Q73" i="35"/>
  <c r="M73" i="35"/>
  <c r="J73" i="35"/>
  <c r="F73" i="35"/>
  <c r="AR73" i="35"/>
  <c r="S72" i="35"/>
  <c r="Q72" i="35"/>
  <c r="M72" i="35"/>
  <c r="I72" i="35"/>
  <c r="F72" i="35"/>
  <c r="AR72" i="35"/>
  <c r="S71" i="35"/>
  <c r="Q71" i="35"/>
  <c r="M71" i="35"/>
  <c r="I71" i="35"/>
  <c r="F71" i="35"/>
  <c r="AR71" i="35"/>
  <c r="S70" i="35"/>
  <c r="Q70" i="35"/>
  <c r="M70" i="35"/>
  <c r="F70" i="35"/>
  <c r="AR70" i="35"/>
  <c r="S69" i="35"/>
  <c r="Q69" i="35"/>
  <c r="M69" i="35"/>
  <c r="J69" i="35"/>
  <c r="F69" i="35"/>
  <c r="AR69" i="35"/>
  <c r="S68" i="35"/>
  <c r="Q68" i="35"/>
  <c r="M68" i="35"/>
  <c r="I68" i="35"/>
  <c r="F68" i="35"/>
  <c r="AR68" i="35"/>
  <c r="S67" i="35"/>
  <c r="Q67" i="35"/>
  <c r="M67" i="35"/>
  <c r="F67" i="35"/>
  <c r="AR67" i="35"/>
  <c r="S66" i="35"/>
  <c r="Q66" i="35"/>
  <c r="M66" i="35"/>
  <c r="J66" i="35"/>
  <c r="F66" i="35"/>
  <c r="AR66" i="35"/>
  <c r="S65" i="35"/>
  <c r="Q65" i="35"/>
  <c r="M65" i="35"/>
  <c r="I65" i="35"/>
  <c r="F65" i="35"/>
  <c r="S64" i="35"/>
  <c r="Q64" i="35"/>
  <c r="M64" i="35"/>
  <c r="I64" i="35"/>
  <c r="F64" i="35"/>
  <c r="AR64" i="35"/>
  <c r="S63" i="35"/>
  <c r="Q63" i="35"/>
  <c r="M63" i="35"/>
  <c r="F63" i="35"/>
  <c r="G63" i="35" s="1"/>
  <c r="AR63" i="35"/>
  <c r="S62" i="35"/>
  <c r="Q62" i="35"/>
  <c r="M62" i="35"/>
  <c r="J62" i="35"/>
  <c r="F62" i="35"/>
  <c r="AR62" i="35"/>
  <c r="S61" i="35"/>
  <c r="Q61" i="35"/>
  <c r="M61" i="35"/>
  <c r="J61" i="35"/>
  <c r="F61" i="35"/>
  <c r="G61" i="35" s="1"/>
  <c r="AR61" i="35"/>
  <c r="S60" i="35"/>
  <c r="Q60" i="35"/>
  <c r="M60" i="35"/>
  <c r="I60" i="35"/>
  <c r="F60" i="35"/>
  <c r="S59" i="35"/>
  <c r="Q59" i="35"/>
  <c r="M59" i="35"/>
  <c r="F59" i="35"/>
  <c r="S58" i="35"/>
  <c r="Q58" i="35"/>
  <c r="M58" i="35"/>
  <c r="J58" i="35"/>
  <c r="F58" i="35"/>
  <c r="AR58" i="35"/>
  <c r="S57" i="35"/>
  <c r="Q57" i="35"/>
  <c r="M57" i="35"/>
  <c r="I57" i="35"/>
  <c r="F57" i="35"/>
  <c r="AR57" i="35"/>
  <c r="S56" i="35"/>
  <c r="Q56" i="35"/>
  <c r="M56" i="35"/>
  <c r="I56" i="35"/>
  <c r="F56" i="35"/>
  <c r="G56" i="35" s="1"/>
  <c r="AR56" i="35"/>
  <c r="S55" i="35"/>
  <c r="Q55" i="35"/>
  <c r="M55" i="35"/>
  <c r="F55" i="35"/>
  <c r="S54" i="35"/>
  <c r="Q54" i="35"/>
  <c r="M54" i="35"/>
  <c r="J54" i="35"/>
  <c r="F54" i="35"/>
  <c r="AR54" i="35"/>
  <c r="S53" i="35"/>
  <c r="Q53" i="35"/>
  <c r="M53" i="35"/>
  <c r="I53" i="35"/>
  <c r="F53" i="35"/>
  <c r="G53" i="35" s="1"/>
  <c r="S52" i="35"/>
  <c r="Q52" i="35"/>
  <c r="M52" i="35"/>
  <c r="I52" i="35"/>
  <c r="F52" i="35"/>
  <c r="S51" i="35"/>
  <c r="Q51" i="35"/>
  <c r="M51" i="35"/>
  <c r="J51" i="35"/>
  <c r="F51" i="35"/>
  <c r="AR51" i="35"/>
  <c r="S50" i="35"/>
  <c r="Q50" i="35"/>
  <c r="M50" i="35"/>
  <c r="J50" i="35"/>
  <c r="F50" i="35"/>
  <c r="AR50" i="35"/>
  <c r="S49" i="35"/>
  <c r="Q49" i="35"/>
  <c r="M49" i="35"/>
  <c r="J49" i="35"/>
  <c r="F49" i="35"/>
  <c r="AR49" i="35"/>
  <c r="S48" i="35"/>
  <c r="Q48" i="35"/>
  <c r="M48" i="35"/>
  <c r="I48" i="35"/>
  <c r="F48" i="35"/>
  <c r="S47" i="35"/>
  <c r="Q47" i="35"/>
  <c r="M47" i="35"/>
  <c r="J47" i="35"/>
  <c r="F47" i="35"/>
  <c r="AR47" i="35"/>
  <c r="S46" i="35"/>
  <c r="Q46" i="35"/>
  <c r="M46" i="35"/>
  <c r="F46" i="35"/>
  <c r="AR46" i="35"/>
  <c r="S45" i="35"/>
  <c r="Q45" i="35"/>
  <c r="M45" i="35"/>
  <c r="I45" i="35"/>
  <c r="F45" i="35"/>
  <c r="S44" i="35"/>
  <c r="Q44" i="35"/>
  <c r="M44" i="35"/>
  <c r="J44" i="35"/>
  <c r="F44" i="35"/>
  <c r="S43" i="35"/>
  <c r="Q43" i="35"/>
  <c r="M43" i="35"/>
  <c r="J43" i="35"/>
  <c r="F43" i="35"/>
  <c r="AR43" i="35"/>
  <c r="S42" i="35"/>
  <c r="Q42" i="35"/>
  <c r="M42" i="35"/>
  <c r="I42" i="35"/>
  <c r="F42" i="35"/>
  <c r="S41" i="35"/>
  <c r="Q41" i="35"/>
  <c r="M41" i="35"/>
  <c r="I41" i="35"/>
  <c r="F41" i="35"/>
  <c r="AR41" i="35"/>
  <c r="S40" i="35"/>
  <c r="Q40" i="35"/>
  <c r="M40" i="35"/>
  <c r="J40" i="35"/>
  <c r="F40" i="35"/>
  <c r="AR40" i="35"/>
  <c r="S39" i="35"/>
  <c r="Q39" i="35"/>
  <c r="M39" i="35"/>
  <c r="J39" i="35"/>
  <c r="F39" i="35"/>
  <c r="AR39" i="35"/>
  <c r="S38" i="35"/>
  <c r="Q38" i="35"/>
  <c r="M38" i="35"/>
  <c r="I38" i="35"/>
  <c r="F38" i="35"/>
  <c r="S37" i="35"/>
  <c r="Q37" i="35"/>
  <c r="M37" i="35"/>
  <c r="I37" i="35"/>
  <c r="F37" i="35"/>
  <c r="AR37" i="35"/>
  <c r="S36" i="35"/>
  <c r="Q36" i="35"/>
  <c r="M36" i="35"/>
  <c r="J36" i="35"/>
  <c r="F36" i="35"/>
  <c r="AR36" i="35"/>
  <c r="S35" i="35"/>
  <c r="Q35" i="35"/>
  <c r="M35" i="35"/>
  <c r="J35" i="35"/>
  <c r="F35" i="35"/>
  <c r="AR35" i="35"/>
  <c r="S34" i="35"/>
  <c r="Q34" i="35"/>
  <c r="M34" i="35"/>
  <c r="I34" i="35"/>
  <c r="F34" i="35"/>
  <c r="AR34" i="35"/>
  <c r="S33" i="35"/>
  <c r="Q33" i="35"/>
  <c r="M33" i="35"/>
  <c r="J33" i="35"/>
  <c r="F33" i="35"/>
  <c r="AR33" i="35"/>
  <c r="S32" i="35"/>
  <c r="Q32" i="35"/>
  <c r="M32" i="35"/>
  <c r="J32" i="35"/>
  <c r="F32" i="35"/>
  <c r="AR32" i="35"/>
  <c r="S31" i="35"/>
  <c r="Q31" i="35"/>
  <c r="M31" i="35"/>
  <c r="J31" i="35"/>
  <c r="F31" i="35"/>
  <c r="AR31" i="35"/>
  <c r="S30" i="35"/>
  <c r="Q30" i="35"/>
  <c r="M30" i="35"/>
  <c r="J30" i="35"/>
  <c r="F30" i="35"/>
  <c r="AR30" i="35"/>
  <c r="S29" i="35"/>
  <c r="Q29" i="35"/>
  <c r="M29" i="35"/>
  <c r="I29" i="35"/>
  <c r="F29" i="35"/>
  <c r="AR29" i="35"/>
  <c r="S28" i="35"/>
  <c r="Q28" i="35"/>
  <c r="M28" i="35"/>
  <c r="J28" i="35"/>
  <c r="F28" i="35"/>
  <c r="AR28" i="35"/>
  <c r="S27" i="35"/>
  <c r="Q27" i="35"/>
  <c r="M27" i="35"/>
  <c r="J27" i="35"/>
  <c r="F27" i="35"/>
  <c r="AR27" i="35"/>
  <c r="S26" i="35"/>
  <c r="Q26" i="35"/>
  <c r="M26" i="35"/>
  <c r="I26" i="35"/>
  <c r="F26" i="35"/>
  <c r="AR26" i="35"/>
  <c r="S25" i="35"/>
  <c r="Q25" i="35"/>
  <c r="M25" i="35"/>
  <c r="J25" i="35"/>
  <c r="F25" i="35"/>
  <c r="AR25" i="35"/>
  <c r="S24" i="35"/>
  <c r="Q24" i="35"/>
  <c r="M24" i="35"/>
  <c r="F24" i="35"/>
  <c r="AR24" i="35"/>
  <c r="S23" i="35"/>
  <c r="Q23" i="35"/>
  <c r="M23" i="35"/>
  <c r="J23" i="35"/>
  <c r="F23" i="35"/>
  <c r="AR23" i="35"/>
  <c r="S22" i="35"/>
  <c r="Q22" i="35"/>
  <c r="M22" i="35"/>
  <c r="J22" i="35"/>
  <c r="F22" i="35"/>
  <c r="AR22" i="35"/>
  <c r="S21" i="35"/>
  <c r="Q21" i="35"/>
  <c r="M21" i="35"/>
  <c r="I21" i="35"/>
  <c r="F21" i="35"/>
  <c r="S20" i="35"/>
  <c r="Q20" i="35"/>
  <c r="M20" i="35"/>
  <c r="F20" i="35"/>
  <c r="S19" i="35"/>
  <c r="Q19" i="35"/>
  <c r="M19" i="35"/>
  <c r="F19" i="35"/>
  <c r="AR19" i="35"/>
  <c r="S18" i="35"/>
  <c r="Q18" i="35"/>
  <c r="M18" i="35"/>
  <c r="J18" i="35"/>
  <c r="F18" i="35"/>
  <c r="AR18" i="35"/>
  <c r="S17" i="35"/>
  <c r="Q17" i="35"/>
  <c r="M17" i="35"/>
  <c r="J17" i="35"/>
  <c r="F17" i="35"/>
  <c r="S16" i="35"/>
  <c r="Q16" i="35"/>
  <c r="M16" i="35"/>
  <c r="I16" i="35"/>
  <c r="F16" i="35"/>
  <c r="AR16" i="35"/>
  <c r="S15" i="35"/>
  <c r="Q15" i="35"/>
  <c r="M15" i="35"/>
  <c r="J15" i="35"/>
  <c r="F15" i="35"/>
  <c r="AR15" i="35"/>
  <c r="S14" i="35"/>
  <c r="Q14" i="35"/>
  <c r="M14" i="35"/>
  <c r="J14" i="35"/>
  <c r="F14" i="35"/>
  <c r="S13" i="35"/>
  <c r="Q13" i="35"/>
  <c r="M13" i="35"/>
  <c r="I13" i="35"/>
  <c r="F13" i="35"/>
  <c r="AR13" i="35"/>
  <c r="S12" i="35"/>
  <c r="Q12" i="35"/>
  <c r="M12" i="35"/>
  <c r="I12" i="35"/>
  <c r="F12" i="35"/>
  <c r="AR12" i="35"/>
  <c r="S11" i="35"/>
  <c r="Q11" i="35"/>
  <c r="M11" i="35"/>
  <c r="J11" i="35"/>
  <c r="F11" i="35"/>
  <c r="AR11" i="35"/>
  <c r="S10" i="35"/>
  <c r="Q10" i="35"/>
  <c r="M10" i="35"/>
  <c r="J10" i="35"/>
  <c r="F10" i="35"/>
  <c r="AR10" i="35"/>
  <c r="S9" i="35"/>
  <c r="Q9" i="35"/>
  <c r="M9" i="35"/>
  <c r="J9" i="35"/>
  <c r="F9" i="35"/>
  <c r="AR9" i="35"/>
  <c r="Q8" i="35"/>
  <c r="M8" i="35"/>
  <c r="I8" i="35"/>
  <c r="F8" i="35"/>
  <c r="C8" i="35"/>
  <c r="S7" i="35"/>
  <c r="Q7" i="35"/>
  <c r="M7" i="35"/>
  <c r="J7" i="35"/>
  <c r="F7" i="35"/>
  <c r="AE5" i="35"/>
  <c r="AG3" i="35"/>
  <c r="D16" i="24" l="1"/>
  <c r="D39" i="24"/>
  <c r="I50" i="35"/>
  <c r="AB183" i="35"/>
  <c r="AC183" i="35" s="1"/>
  <c r="AD183" i="35" s="1"/>
  <c r="AB318" i="35"/>
  <c r="AC318" i="35" s="1"/>
  <c r="AD318" i="35" s="1"/>
  <c r="AB56" i="35"/>
  <c r="AC56" i="35" s="1"/>
  <c r="AD56" i="35" s="1"/>
  <c r="AB91" i="35"/>
  <c r="AC91" i="35" s="1"/>
  <c r="AD91" i="35" s="1"/>
  <c r="AB144" i="35"/>
  <c r="AC144" i="35" s="1"/>
  <c r="AD144" i="35" s="1"/>
  <c r="AB20" i="35"/>
  <c r="AC20" i="35" s="1"/>
  <c r="AD20" i="35" s="1"/>
  <c r="C91" i="35"/>
  <c r="AB205" i="35"/>
  <c r="AC205" i="35" s="1"/>
  <c r="AD205" i="35" s="1"/>
  <c r="I178" i="35"/>
  <c r="I190" i="35"/>
  <c r="J29" i="35"/>
  <c r="C178" i="35"/>
  <c r="J179" i="35"/>
  <c r="J223" i="35"/>
  <c r="C170" i="35"/>
  <c r="W88" i="35"/>
  <c r="AR88" i="35"/>
  <c r="W113" i="35"/>
  <c r="Z132" i="35"/>
  <c r="I170" i="35"/>
  <c r="Z177" i="35"/>
  <c r="Z187" i="35"/>
  <c r="Z289" i="35"/>
  <c r="W296" i="35"/>
  <c r="Z298" i="35"/>
  <c r="W299" i="35"/>
  <c r="W303" i="35"/>
  <c r="W308" i="35"/>
  <c r="W311" i="35"/>
  <c r="I313" i="35"/>
  <c r="W38" i="35"/>
  <c r="AR38" i="35"/>
  <c r="Z119" i="35"/>
  <c r="W120" i="35"/>
  <c r="Z121" i="35"/>
  <c r="Z124" i="35"/>
  <c r="W133" i="35"/>
  <c r="W134" i="35"/>
  <c r="Z135" i="35"/>
  <c r="Z199" i="35"/>
  <c r="Z201" i="35"/>
  <c r="W217" i="35"/>
  <c r="W218" i="35"/>
  <c r="W316" i="35"/>
  <c r="C17" i="35"/>
  <c r="AR17" i="35"/>
  <c r="Z21" i="35"/>
  <c r="AR21" i="35"/>
  <c r="Z42" i="35"/>
  <c r="AR42" i="35"/>
  <c r="C44" i="35"/>
  <c r="AR44" i="35"/>
  <c r="Z45" i="35"/>
  <c r="AR45" i="35"/>
  <c r="Z48" i="35"/>
  <c r="AR48" i="35"/>
  <c r="I49" i="35"/>
  <c r="Z52" i="35"/>
  <c r="AR52" i="35"/>
  <c r="W53" i="35"/>
  <c r="AR53" i="35"/>
  <c r="C55" i="35"/>
  <c r="AR55" i="35"/>
  <c r="Z59" i="35"/>
  <c r="AR59" i="35"/>
  <c r="W60" i="35"/>
  <c r="AR60" i="35"/>
  <c r="W92" i="35"/>
  <c r="AR92" i="35"/>
  <c r="C95" i="35"/>
  <c r="AR95" i="35"/>
  <c r="Z96" i="35"/>
  <c r="AR96" i="35"/>
  <c r="Z100" i="35"/>
  <c r="AR100" i="35"/>
  <c r="I126" i="35"/>
  <c r="W136" i="35"/>
  <c r="I156" i="35"/>
  <c r="W192" i="35"/>
  <c r="W220" i="35"/>
  <c r="Z222" i="35"/>
  <c r="J222" i="35"/>
  <c r="Z238" i="35"/>
  <c r="J238" i="35"/>
  <c r="AB240" i="35"/>
  <c r="AC240" i="35" s="1"/>
  <c r="AD240" i="35" s="1"/>
  <c r="AB241" i="35"/>
  <c r="AC241" i="35" s="1"/>
  <c r="AD241" i="35" s="1"/>
  <c r="AB248" i="35"/>
  <c r="AC248" i="35" s="1"/>
  <c r="AD248" i="35" s="1"/>
  <c r="AB268" i="35"/>
  <c r="AC268" i="35" s="1"/>
  <c r="AD268" i="35" s="1"/>
  <c r="AB281" i="35"/>
  <c r="AC281" i="35" s="1"/>
  <c r="AD281" i="35" s="1"/>
  <c r="K303" i="35"/>
  <c r="Z14" i="35"/>
  <c r="AR14" i="35"/>
  <c r="C20" i="35"/>
  <c r="AR20" i="35"/>
  <c r="AR7" i="35"/>
  <c r="AB42" i="35"/>
  <c r="AC42" i="35" s="1"/>
  <c r="AD42" i="35" s="1"/>
  <c r="Z65" i="35"/>
  <c r="AR65" i="35"/>
  <c r="W137" i="35"/>
  <c r="W141" i="35"/>
  <c r="J142" i="35"/>
  <c r="AB155" i="35"/>
  <c r="AC155" i="35" s="1"/>
  <c r="AD155" i="35" s="1"/>
  <c r="W184" i="35"/>
  <c r="Z246" i="35"/>
  <c r="C247" i="35"/>
  <c r="W252" i="35"/>
  <c r="Z286" i="35"/>
  <c r="Z321" i="35"/>
  <c r="Z322" i="35"/>
  <c r="Z323" i="35"/>
  <c r="W324" i="35"/>
  <c r="W327" i="35"/>
  <c r="W328" i="35"/>
  <c r="Z329" i="35"/>
  <c r="Z331" i="35"/>
  <c r="W332" i="35"/>
  <c r="Z335" i="35"/>
  <c r="K284" i="35"/>
  <c r="W16" i="35"/>
  <c r="Z32" i="35"/>
  <c r="AB74" i="35"/>
  <c r="AC74" i="35" s="1"/>
  <c r="AD74" i="35" s="1"/>
  <c r="Z117" i="35"/>
  <c r="AB120" i="35"/>
  <c r="AC120" i="35" s="1"/>
  <c r="AD120" i="35" s="1"/>
  <c r="C128" i="35"/>
  <c r="J138" i="35"/>
  <c r="AB147" i="35"/>
  <c r="AC147" i="35" s="1"/>
  <c r="AD147" i="35" s="1"/>
  <c r="Z154" i="35"/>
  <c r="Z169" i="35"/>
  <c r="AB175" i="35"/>
  <c r="AC175" i="35" s="1"/>
  <c r="AD175" i="35" s="1"/>
  <c r="Z183" i="35"/>
  <c r="Z193" i="35"/>
  <c r="AB257" i="35"/>
  <c r="AC257" i="35" s="1"/>
  <c r="AD257" i="35" s="1"/>
  <c r="AB293" i="35"/>
  <c r="AC293" i="35" s="1"/>
  <c r="AD293" i="35" s="1"/>
  <c r="W178" i="35"/>
  <c r="K280" i="35"/>
  <c r="N280" i="35" s="1"/>
  <c r="T280" i="35" s="1"/>
  <c r="AE280" i="35" s="1"/>
  <c r="C292" i="35"/>
  <c r="I25" i="35"/>
  <c r="C28" i="35"/>
  <c r="W36" i="35"/>
  <c r="Z37" i="35"/>
  <c r="Z69" i="35"/>
  <c r="W7" i="35"/>
  <c r="C9" i="35"/>
  <c r="AB24" i="35"/>
  <c r="AC24" i="35" s="1"/>
  <c r="AD24" i="35" s="1"/>
  <c r="I30" i="35"/>
  <c r="Z61" i="35"/>
  <c r="AB67" i="35"/>
  <c r="AC67" i="35" s="1"/>
  <c r="AD67" i="35" s="1"/>
  <c r="Z72" i="35"/>
  <c r="Z76" i="35"/>
  <c r="W80" i="35"/>
  <c r="W81" i="35"/>
  <c r="Z82" i="35"/>
  <c r="W84" i="35"/>
  <c r="Z87" i="35"/>
  <c r="AB98" i="35"/>
  <c r="AC98" i="35" s="1"/>
  <c r="AD98" i="35" s="1"/>
  <c r="W109" i="35"/>
  <c r="Z127" i="35"/>
  <c r="W147" i="35"/>
  <c r="Z163" i="35"/>
  <c r="Z167" i="35"/>
  <c r="J168" i="35"/>
  <c r="W175" i="35"/>
  <c r="W181" i="35"/>
  <c r="AB189" i="35"/>
  <c r="AC189" i="35" s="1"/>
  <c r="AD189" i="35" s="1"/>
  <c r="AB197" i="35"/>
  <c r="AC197" i="35" s="1"/>
  <c r="AD197" i="35" s="1"/>
  <c r="Z210" i="35"/>
  <c r="W212" i="35"/>
  <c r="J214" i="35"/>
  <c r="W216" i="35"/>
  <c r="Z230" i="35"/>
  <c r="C231" i="35"/>
  <c r="Z233" i="35"/>
  <c r="AB233" i="35"/>
  <c r="AC233" i="35" s="1"/>
  <c r="AD233" i="35" s="1"/>
  <c r="W263" i="35"/>
  <c r="W264" i="35"/>
  <c r="Z267" i="35"/>
  <c r="W271" i="35"/>
  <c r="W272" i="35"/>
  <c r="W276" i="35"/>
  <c r="J282" i="35"/>
  <c r="K288" i="35"/>
  <c r="N288" i="35" s="1"/>
  <c r="T288" i="35" s="1"/>
  <c r="AE288" i="35" s="1"/>
  <c r="AB316" i="35"/>
  <c r="AC316" i="35" s="1"/>
  <c r="AD316" i="35" s="1"/>
  <c r="W28" i="35"/>
  <c r="C41" i="35"/>
  <c r="J41" i="35"/>
  <c r="AB41" i="35"/>
  <c r="AC41" i="35" s="1"/>
  <c r="AD41" i="35" s="1"/>
  <c r="J45" i="35"/>
  <c r="C67" i="35"/>
  <c r="AB89" i="35"/>
  <c r="AC89" i="35" s="1"/>
  <c r="AD89" i="35" s="1"/>
  <c r="J97" i="35"/>
  <c r="AB100" i="35"/>
  <c r="AC100" i="35" s="1"/>
  <c r="AD100" i="35" s="1"/>
  <c r="AB234" i="35"/>
  <c r="AC234" i="35" s="1"/>
  <c r="AD234" i="35" s="1"/>
  <c r="J243" i="35"/>
  <c r="Z317" i="35"/>
  <c r="Z336" i="35"/>
  <c r="W338" i="35"/>
  <c r="Z29" i="35"/>
  <c r="I31" i="35"/>
  <c r="I73" i="35"/>
  <c r="W151" i="35"/>
  <c r="I152" i="35"/>
  <c r="J167" i="35"/>
  <c r="C196" i="35"/>
  <c r="Z219" i="35"/>
  <c r="J224" i="35"/>
  <c r="AB238" i="35"/>
  <c r="AC238" i="35" s="1"/>
  <c r="AD238" i="35" s="1"/>
  <c r="C288" i="35"/>
  <c r="C300" i="35"/>
  <c r="Z312" i="35"/>
  <c r="Z320" i="35"/>
  <c r="AB338" i="35"/>
  <c r="AC338" i="35" s="1"/>
  <c r="AD338" i="35" s="1"/>
  <c r="AB14" i="35"/>
  <c r="AC14" i="35" s="1"/>
  <c r="AD14" i="35" s="1"/>
  <c r="I17" i="35"/>
  <c r="W20" i="35"/>
  <c r="AB77" i="35"/>
  <c r="AC77" i="35" s="1"/>
  <c r="AD77" i="35" s="1"/>
  <c r="J96" i="35"/>
  <c r="Z112" i="35"/>
  <c r="W121" i="35"/>
  <c r="J122" i="35"/>
  <c r="Z139" i="35"/>
  <c r="C140" i="35"/>
  <c r="I140" i="35"/>
  <c r="W145" i="35"/>
  <c r="I146" i="35"/>
  <c r="I157" i="35"/>
  <c r="Z173" i="35"/>
  <c r="AB181" i="35"/>
  <c r="AC181" i="35" s="1"/>
  <c r="AD181" i="35" s="1"/>
  <c r="AB182" i="35"/>
  <c r="AC182" i="35" s="1"/>
  <c r="AD182" i="35" s="1"/>
  <c r="Z191" i="35"/>
  <c r="W281" i="35"/>
  <c r="Z11" i="35"/>
  <c r="W13" i="35"/>
  <c r="Z22" i="35"/>
  <c r="Z26" i="35"/>
  <c r="Z34" i="35"/>
  <c r="AB55" i="35"/>
  <c r="AC55" i="35" s="1"/>
  <c r="AD55" i="35" s="1"/>
  <c r="I66" i="35"/>
  <c r="Z79" i="35"/>
  <c r="AB83" i="35"/>
  <c r="AC83" i="35" s="1"/>
  <c r="AD83" i="35" s="1"/>
  <c r="AB86" i="35"/>
  <c r="AC86" i="35" s="1"/>
  <c r="AD86" i="35" s="1"/>
  <c r="AB124" i="35"/>
  <c r="AC124" i="35" s="1"/>
  <c r="AD124" i="35" s="1"/>
  <c r="C136" i="35"/>
  <c r="AB145" i="35"/>
  <c r="AC145" i="35" s="1"/>
  <c r="AD145" i="35" s="1"/>
  <c r="I153" i="35"/>
  <c r="AB158" i="35"/>
  <c r="AC158" i="35" s="1"/>
  <c r="AD158" i="35" s="1"/>
  <c r="AB161" i="35"/>
  <c r="AC161" i="35" s="1"/>
  <c r="AD161" i="35" s="1"/>
  <c r="C163" i="35"/>
  <c r="J180" i="35"/>
  <c r="K180" i="35" s="1"/>
  <c r="AB180" i="35"/>
  <c r="AC180" i="35" s="1"/>
  <c r="AD180" i="35" s="1"/>
  <c r="AB184" i="35"/>
  <c r="AC184" i="35" s="1"/>
  <c r="AD184" i="35" s="1"/>
  <c r="AB202" i="35"/>
  <c r="AC202" i="35" s="1"/>
  <c r="AD202" i="35" s="1"/>
  <c r="AB232" i="35"/>
  <c r="AC232" i="35" s="1"/>
  <c r="AD232" i="35" s="1"/>
  <c r="W234" i="35"/>
  <c r="Z241" i="35"/>
  <c r="C242" i="35"/>
  <c r="Z243" i="35"/>
  <c r="C245" i="35"/>
  <c r="AB250" i="35"/>
  <c r="AC250" i="35" s="1"/>
  <c r="AD250" i="35" s="1"/>
  <c r="J256" i="35"/>
  <c r="W315" i="35"/>
  <c r="Z316" i="35"/>
  <c r="AB8" i="35"/>
  <c r="AC8" i="35" s="1"/>
  <c r="AD8" i="35" s="1"/>
  <c r="G12" i="35"/>
  <c r="Z15" i="35"/>
  <c r="I18" i="35"/>
  <c r="Z46" i="35"/>
  <c r="C56" i="35"/>
  <c r="W56" i="35"/>
  <c r="Z56" i="35"/>
  <c r="L3" i="35"/>
  <c r="C7" i="35"/>
  <c r="I9" i="35"/>
  <c r="Z12" i="35"/>
  <c r="G13" i="35"/>
  <c r="J16" i="35"/>
  <c r="J19" i="35"/>
  <c r="I19" i="35"/>
  <c r="W63" i="35"/>
  <c r="J81" i="35"/>
  <c r="I81" i="35"/>
  <c r="J136" i="35"/>
  <c r="I136" i="35"/>
  <c r="J46" i="35"/>
  <c r="I46" i="35"/>
  <c r="J103" i="35"/>
  <c r="I103" i="35"/>
  <c r="W52" i="35"/>
  <c r="I85" i="35"/>
  <c r="J85" i="35"/>
  <c r="AB18" i="35"/>
  <c r="AC18" i="35" s="1"/>
  <c r="AD18" i="35" s="1"/>
  <c r="C25" i="35"/>
  <c r="W31" i="35"/>
  <c r="AB31" i="35"/>
  <c r="AC31" i="35" s="1"/>
  <c r="AD31" i="35" s="1"/>
  <c r="Z33" i="35"/>
  <c r="G35" i="35"/>
  <c r="K35" i="35" s="1"/>
  <c r="N35" i="35" s="1"/>
  <c r="T35" i="35" s="1"/>
  <c r="AE35" i="35" s="1"/>
  <c r="C36" i="35"/>
  <c r="AB40" i="35"/>
  <c r="AC40" i="35" s="1"/>
  <c r="AD40" i="35" s="1"/>
  <c r="I47" i="35"/>
  <c r="G51" i="35"/>
  <c r="K51" i="35" s="1"/>
  <c r="N51" i="35" s="1"/>
  <c r="J57" i="35"/>
  <c r="C60" i="35"/>
  <c r="G67" i="35"/>
  <c r="W68" i="35"/>
  <c r="C72" i="35"/>
  <c r="J72" i="35"/>
  <c r="C76" i="35"/>
  <c r="J76" i="35"/>
  <c r="G77" i="35"/>
  <c r="G78" i="35"/>
  <c r="AB78" i="35"/>
  <c r="AC78" i="35" s="1"/>
  <c r="AD78" i="35" s="1"/>
  <c r="G100" i="35"/>
  <c r="K100" i="35" s="1"/>
  <c r="Z104" i="35"/>
  <c r="AB105" i="35"/>
  <c r="AC105" i="35" s="1"/>
  <c r="AD105" i="35" s="1"/>
  <c r="I106" i="35"/>
  <c r="AB106" i="35"/>
  <c r="AC106" i="35" s="1"/>
  <c r="AD106" i="35" s="1"/>
  <c r="C109" i="35"/>
  <c r="C110" i="35"/>
  <c r="AB111" i="35"/>
  <c r="AC111" i="35" s="1"/>
  <c r="AD111" i="35" s="1"/>
  <c r="AB112" i="35"/>
  <c r="AC112" i="35" s="1"/>
  <c r="AD112" i="35" s="1"/>
  <c r="G113" i="35"/>
  <c r="Z116" i="35"/>
  <c r="AB118" i="35"/>
  <c r="AC118" i="35" s="1"/>
  <c r="AD118" i="35" s="1"/>
  <c r="C121" i="35"/>
  <c r="Z123" i="35"/>
  <c r="AB129" i="35"/>
  <c r="AC129" i="35" s="1"/>
  <c r="AD129" i="35" s="1"/>
  <c r="I130" i="35"/>
  <c r="AB131" i="35"/>
  <c r="AC131" i="35" s="1"/>
  <c r="AD131" i="35" s="1"/>
  <c r="AB133" i="35"/>
  <c r="AC133" i="35" s="1"/>
  <c r="AD133" i="35" s="1"/>
  <c r="W144" i="35"/>
  <c r="Z146" i="35"/>
  <c r="J151" i="35"/>
  <c r="K151" i="35" s="1"/>
  <c r="Z151" i="35"/>
  <c r="Z156" i="35"/>
  <c r="AB159" i="35"/>
  <c r="AC159" i="35" s="1"/>
  <c r="AD159" i="35" s="1"/>
  <c r="I160" i="35"/>
  <c r="G163" i="35"/>
  <c r="G167" i="35"/>
  <c r="K167" i="35" s="1"/>
  <c r="O167" i="35" s="1"/>
  <c r="AB171" i="35"/>
  <c r="AC171" i="35" s="1"/>
  <c r="AD171" i="35" s="1"/>
  <c r="I172" i="35"/>
  <c r="Z174" i="35"/>
  <c r="J174" i="35"/>
  <c r="K174" i="35" s="1"/>
  <c r="I174" i="35"/>
  <c r="G25" i="35"/>
  <c r="K25" i="35" s="1"/>
  <c r="N25" i="35" s="1"/>
  <c r="T25" i="35" s="1"/>
  <c r="AE25" i="35" s="1"/>
  <c r="Z30" i="35"/>
  <c r="G44" i="35"/>
  <c r="K44" i="35" s="1"/>
  <c r="N44" i="35" s="1"/>
  <c r="T44" i="35" s="1"/>
  <c r="AE44" i="35" s="1"/>
  <c r="W44" i="35"/>
  <c r="G57" i="35"/>
  <c r="Z64" i="35"/>
  <c r="G68" i="35"/>
  <c r="Z71" i="35"/>
  <c r="C75" i="35"/>
  <c r="Z83" i="35"/>
  <c r="G92" i="35"/>
  <c r="AB96" i="35"/>
  <c r="AC96" i="35" s="1"/>
  <c r="AD96" i="35" s="1"/>
  <c r="Z101" i="35"/>
  <c r="G102" i="35"/>
  <c r="Z103" i="35"/>
  <c r="C105" i="35"/>
  <c r="Z108" i="35"/>
  <c r="G109" i="35"/>
  <c r="C129" i="35"/>
  <c r="Z131" i="35"/>
  <c r="G132" i="35"/>
  <c r="K132" i="35" s="1"/>
  <c r="W155" i="35"/>
  <c r="Z159" i="35"/>
  <c r="J161" i="35"/>
  <c r="I161" i="35"/>
  <c r="W163" i="35"/>
  <c r="Z171" i="35"/>
  <c r="I171" i="35"/>
  <c r="J171" i="35"/>
  <c r="AB25" i="35"/>
  <c r="AC25" i="35" s="1"/>
  <c r="AD25" i="35" s="1"/>
  <c r="AB26" i="35"/>
  <c r="AC26" i="35" s="1"/>
  <c r="AD26" i="35" s="1"/>
  <c r="G28" i="35"/>
  <c r="K28" i="35" s="1"/>
  <c r="I35" i="35"/>
  <c r="W39" i="35"/>
  <c r="AB47" i="35"/>
  <c r="AC47" i="35" s="1"/>
  <c r="AD47" i="35" s="1"/>
  <c r="G49" i="35"/>
  <c r="K49" i="35" s="1"/>
  <c r="N49" i="35" s="1"/>
  <c r="T49" i="35" s="1"/>
  <c r="AE49" i="35" s="1"/>
  <c r="I51" i="35"/>
  <c r="I58" i="35"/>
  <c r="Z60" i="35"/>
  <c r="W67" i="35"/>
  <c r="AB73" i="35"/>
  <c r="AC73" i="35" s="1"/>
  <c r="AD73" i="35" s="1"/>
  <c r="G84" i="35"/>
  <c r="G88" i="35"/>
  <c r="AB156" i="35"/>
  <c r="AC156" i="35" s="1"/>
  <c r="AD156" i="35" s="1"/>
  <c r="W188" i="35"/>
  <c r="C204" i="35"/>
  <c r="W260" i="35"/>
  <c r="W275" i="35"/>
  <c r="K317" i="35"/>
  <c r="N317" i="35" s="1"/>
  <c r="T317" i="35" s="1"/>
  <c r="AE317" i="35" s="1"/>
  <c r="G193" i="35"/>
  <c r="K193" i="35" s="1"/>
  <c r="N193" i="35" s="1"/>
  <c r="W205" i="35"/>
  <c r="Z283" i="35"/>
  <c r="Z285" i="35"/>
  <c r="G286" i="35"/>
  <c r="K286" i="35" s="1"/>
  <c r="O286" i="35" s="1"/>
  <c r="G294" i="35"/>
  <c r="Z305" i="35"/>
  <c r="J308" i="35"/>
  <c r="Z310" i="35"/>
  <c r="C312" i="35"/>
  <c r="J312" i="35"/>
  <c r="G316" i="35"/>
  <c r="K316" i="35" s="1"/>
  <c r="N316" i="35" s="1"/>
  <c r="T316" i="35" s="1"/>
  <c r="AE316" i="35" s="1"/>
  <c r="AF316" i="35" s="1"/>
  <c r="AH316" i="35" s="1"/>
  <c r="I318" i="35"/>
  <c r="Z326" i="35"/>
  <c r="AB172" i="35"/>
  <c r="AC172" i="35" s="1"/>
  <c r="AD172" i="35" s="1"/>
  <c r="AB173" i="35"/>
  <c r="AC173" i="35" s="1"/>
  <c r="AD173" i="35" s="1"/>
  <c r="Z189" i="35"/>
  <c r="G190" i="35"/>
  <c r="K190" i="35" s="1"/>
  <c r="O190" i="35" s="1"/>
  <c r="W191" i="35"/>
  <c r="C194" i="35"/>
  <c r="AB196" i="35"/>
  <c r="AC196" i="35" s="1"/>
  <c r="AD196" i="35" s="1"/>
  <c r="J201" i="35"/>
  <c r="C205" i="35"/>
  <c r="W213" i="35"/>
  <c r="I218" i="35"/>
  <c r="Z221" i="35"/>
  <c r="Z226" i="35"/>
  <c r="G227" i="35"/>
  <c r="I228" i="35"/>
  <c r="Z228" i="35"/>
  <c r="C230" i="35"/>
  <c r="Z237" i="35"/>
  <c r="AB242" i="35"/>
  <c r="AC242" i="35" s="1"/>
  <c r="AD242" i="35" s="1"/>
  <c r="J252" i="35"/>
  <c r="J255" i="35"/>
  <c r="C259" i="35"/>
  <c r="J259" i="35"/>
  <c r="G262" i="35"/>
  <c r="K262" i="35" s="1"/>
  <c r="O262" i="35" s="1"/>
  <c r="AB265" i="35"/>
  <c r="AC265" i="35" s="1"/>
  <c r="AD265" i="35" s="1"/>
  <c r="AB269" i="35"/>
  <c r="AC269" i="35" s="1"/>
  <c r="AD269" i="35" s="1"/>
  <c r="Z273" i="35"/>
  <c r="G274" i="35"/>
  <c r="AB276" i="35"/>
  <c r="AC276" i="35" s="1"/>
  <c r="AD276" i="35" s="1"/>
  <c r="Z279" i="35"/>
  <c r="W289" i="35"/>
  <c r="Z290" i="35"/>
  <c r="Z306" i="35"/>
  <c r="W309" i="35"/>
  <c r="W312" i="35"/>
  <c r="C317" i="35"/>
  <c r="I317" i="35"/>
  <c r="C323" i="35"/>
  <c r="G324" i="35"/>
  <c r="Z337" i="35"/>
  <c r="G161" i="35"/>
  <c r="G162" i="35"/>
  <c r="K162" i="35" s="1"/>
  <c r="N162" i="35" s="1"/>
  <c r="AB162" i="35"/>
  <c r="AC162" i="35" s="1"/>
  <c r="AD162" i="35" s="1"/>
  <c r="AB163" i="35"/>
  <c r="AC163" i="35" s="1"/>
  <c r="AD163" i="35" s="1"/>
  <c r="W167" i="35"/>
  <c r="C171" i="35"/>
  <c r="C183" i="35"/>
  <c r="J183" i="35"/>
  <c r="J187" i="35"/>
  <c r="G188" i="35"/>
  <c r="K188" i="35" s="1"/>
  <c r="N188" i="35" s="1"/>
  <c r="T188" i="35" s="1"/>
  <c r="AE188" i="35" s="1"/>
  <c r="Z190" i="35"/>
  <c r="J192" i="35"/>
  <c r="K192" i="35" s="1"/>
  <c r="C202" i="35"/>
  <c r="I203" i="35"/>
  <c r="J209" i="35"/>
  <c r="K209" i="35" s="1"/>
  <c r="Z209" i="35"/>
  <c r="AB210" i="35"/>
  <c r="AC210" i="35" s="1"/>
  <c r="AD210" i="35" s="1"/>
  <c r="G215" i="35"/>
  <c r="AB215" i="35"/>
  <c r="AC215" i="35" s="1"/>
  <c r="AD215" i="35" s="1"/>
  <c r="AB216" i="35"/>
  <c r="AC216" i="35" s="1"/>
  <c r="AD216" i="35" s="1"/>
  <c r="G217" i="35"/>
  <c r="Z224" i="35"/>
  <c r="C227" i="35"/>
  <c r="G229" i="35"/>
  <c r="K229" i="35" s="1"/>
  <c r="O229" i="35" s="1"/>
  <c r="J239" i="35"/>
  <c r="G241" i="35"/>
  <c r="W251" i="35"/>
  <c r="W259" i="35"/>
  <c r="C266" i="35"/>
  <c r="Z270" i="35"/>
  <c r="AB270" i="35"/>
  <c r="AC270" i="35" s="1"/>
  <c r="AD270" i="35" s="1"/>
  <c r="G271" i="35"/>
  <c r="C280" i="35"/>
  <c r="AB283" i="35"/>
  <c r="AC283" i="35" s="1"/>
  <c r="AD283" i="35" s="1"/>
  <c r="G289" i="35"/>
  <c r="J294" i="35"/>
  <c r="AB297" i="35"/>
  <c r="AC297" i="35" s="1"/>
  <c r="AD297" i="35" s="1"/>
  <c r="Z300" i="35"/>
  <c r="G301" i="35"/>
  <c r="AB302" i="35"/>
  <c r="AC302" i="35" s="1"/>
  <c r="AD302" i="35" s="1"/>
  <c r="C303" i="35"/>
  <c r="G304" i="35"/>
  <c r="G308" i="35"/>
  <c r="J309" i="35"/>
  <c r="W313" i="35"/>
  <c r="C316" i="35"/>
  <c r="W317" i="35"/>
  <c r="W323" i="35"/>
  <c r="AB324" i="35"/>
  <c r="AC324" i="35" s="1"/>
  <c r="AD324" i="35" s="1"/>
  <c r="J333" i="35"/>
  <c r="G41" i="35"/>
  <c r="G16" i="35"/>
  <c r="Z16" i="35"/>
  <c r="G21" i="35"/>
  <c r="W21" i="35"/>
  <c r="Z25" i="35"/>
  <c r="J26" i="35"/>
  <c r="W27" i="35"/>
  <c r="AB28" i="35"/>
  <c r="AC28" i="35" s="1"/>
  <c r="AD28" i="35" s="1"/>
  <c r="G37" i="35"/>
  <c r="W37" i="35"/>
  <c r="J38" i="35"/>
  <c r="Z41" i="35"/>
  <c r="J42" i="35"/>
  <c r="W43" i="35"/>
  <c r="AB44" i="35"/>
  <c r="AC44" i="35" s="1"/>
  <c r="AD44" i="35" s="1"/>
  <c r="K61" i="35"/>
  <c r="O61" i="35" s="1"/>
  <c r="AB62" i="35"/>
  <c r="AC62" i="35" s="1"/>
  <c r="AD62" i="35" s="1"/>
  <c r="G65" i="35"/>
  <c r="AB66" i="35"/>
  <c r="AC66" i="35" s="1"/>
  <c r="AD66" i="35" s="1"/>
  <c r="G71" i="35"/>
  <c r="W72" i="35"/>
  <c r="AB79" i="35"/>
  <c r="AC79" i="35" s="1"/>
  <c r="AD79" i="35" s="1"/>
  <c r="W85" i="35"/>
  <c r="W89" i="35"/>
  <c r="AB90" i="35"/>
  <c r="AC90" i="35" s="1"/>
  <c r="AD90" i="35" s="1"/>
  <c r="AB93" i="35"/>
  <c r="AC93" i="35" s="1"/>
  <c r="AD93" i="35" s="1"/>
  <c r="W96" i="35"/>
  <c r="W101" i="35"/>
  <c r="AB107" i="35"/>
  <c r="AC107" i="35" s="1"/>
  <c r="AD107" i="35" s="1"/>
  <c r="AB108" i="35"/>
  <c r="AC108" i="35" s="1"/>
  <c r="AD108" i="35" s="1"/>
  <c r="Z109" i="35"/>
  <c r="J113" i="35"/>
  <c r="K113" i="35" s="1"/>
  <c r="Z113" i="35"/>
  <c r="J114" i="35"/>
  <c r="J115" i="35"/>
  <c r="G116" i="35"/>
  <c r="K116" i="35" s="1"/>
  <c r="N116" i="35" s="1"/>
  <c r="T116" i="35" s="1"/>
  <c r="AE116" i="35" s="1"/>
  <c r="C118" i="35"/>
  <c r="I119" i="35"/>
  <c r="W122" i="35"/>
  <c r="W25" i="35"/>
  <c r="G29" i="35"/>
  <c r="G30" i="35"/>
  <c r="K30" i="35" s="1"/>
  <c r="W41" i="35"/>
  <c r="G45" i="35"/>
  <c r="G46" i="35"/>
  <c r="G86" i="35"/>
  <c r="K86" i="35" s="1"/>
  <c r="Z92" i="35"/>
  <c r="C102" i="35"/>
  <c r="C120" i="35"/>
  <c r="J120" i="35"/>
  <c r="I120" i="35"/>
  <c r="I129" i="35"/>
  <c r="J129" i="35"/>
  <c r="AB12" i="35"/>
  <c r="AC12" i="35" s="1"/>
  <c r="AD12" i="35" s="1"/>
  <c r="AB16" i="35"/>
  <c r="AC16" i="35" s="1"/>
  <c r="AD16" i="35" s="1"/>
  <c r="G17" i="35"/>
  <c r="K17" i="35" s="1"/>
  <c r="AB17" i="35"/>
  <c r="AC17" i="35" s="1"/>
  <c r="AD17" i="35" s="1"/>
  <c r="I22" i="35"/>
  <c r="W32" i="35"/>
  <c r="C48" i="35"/>
  <c r="W48" i="35"/>
  <c r="Z49" i="35"/>
  <c r="W51" i="35"/>
  <c r="AB52" i="35"/>
  <c r="AC52" i="35" s="1"/>
  <c r="AD52" i="35" s="1"/>
  <c r="I54" i="35"/>
  <c r="W55" i="35"/>
  <c r="Z57" i="35"/>
  <c r="G60" i="35"/>
  <c r="I61" i="35"/>
  <c r="J68" i="35"/>
  <c r="Z68" i="35"/>
  <c r="I69" i="35"/>
  <c r="G73" i="35"/>
  <c r="K73" i="35" s="1"/>
  <c r="N73" i="35" s="1"/>
  <c r="T73" i="35" s="1"/>
  <c r="AE73" i="35" s="1"/>
  <c r="G76" i="35"/>
  <c r="J80" i="35"/>
  <c r="K80" i="35" s="1"/>
  <c r="Z80" i="35"/>
  <c r="W125" i="35"/>
  <c r="Z125" i="35"/>
  <c r="X3" i="35"/>
  <c r="Z7" i="35"/>
  <c r="D60" i="24"/>
  <c r="D47" i="24"/>
  <c r="D13" i="24"/>
  <c r="D54" i="24"/>
  <c r="D29" i="24"/>
  <c r="D68" i="24"/>
  <c r="D59" i="24"/>
  <c r="E59" i="24" s="1"/>
  <c r="D50" i="24"/>
  <c r="G8" i="35"/>
  <c r="AB9" i="35"/>
  <c r="AC9" i="35" s="1"/>
  <c r="AD9" i="35" s="1"/>
  <c r="G11" i="35"/>
  <c r="K11" i="35" s="1"/>
  <c r="N11" i="35" s="1"/>
  <c r="T11" i="35" s="1"/>
  <c r="AE11" i="35" s="1"/>
  <c r="AB11" i="35"/>
  <c r="AC11" i="35" s="1"/>
  <c r="AD11" i="35" s="1"/>
  <c r="AB19" i="35"/>
  <c r="AC19" i="35" s="1"/>
  <c r="AD19" i="35" s="1"/>
  <c r="C21" i="35"/>
  <c r="AB22" i="35"/>
  <c r="AC22" i="35" s="1"/>
  <c r="AD22" i="35" s="1"/>
  <c r="I23" i="35"/>
  <c r="W24" i="35"/>
  <c r="Z28" i="35"/>
  <c r="W29" i="35"/>
  <c r="C32" i="35"/>
  <c r="AB32" i="35"/>
  <c r="AC32" i="35" s="1"/>
  <c r="AD32" i="35" s="1"/>
  <c r="I33" i="35"/>
  <c r="AB34" i="35"/>
  <c r="AC34" i="35" s="1"/>
  <c r="AD34" i="35" s="1"/>
  <c r="W35" i="35"/>
  <c r="AB35" i="35"/>
  <c r="AC35" i="35" s="1"/>
  <c r="AD35" i="35" s="1"/>
  <c r="C37" i="35"/>
  <c r="AB38" i="35"/>
  <c r="AC38" i="35" s="1"/>
  <c r="AD38" i="35" s="1"/>
  <c r="I39" i="35"/>
  <c r="W40" i="35"/>
  <c r="Z44" i="35"/>
  <c r="W45" i="35"/>
  <c r="G48" i="35"/>
  <c r="J48" i="35"/>
  <c r="AB48" i="35"/>
  <c r="AC48" i="35" s="1"/>
  <c r="AD48" i="35" s="1"/>
  <c r="Z50" i="35"/>
  <c r="AB50" i="35"/>
  <c r="AC50" i="35" s="1"/>
  <c r="AD50" i="35" s="1"/>
  <c r="C52" i="35"/>
  <c r="J52" i="35"/>
  <c r="G55" i="35"/>
  <c r="J56" i="35"/>
  <c r="K56" i="35" s="1"/>
  <c r="G59" i="35"/>
  <c r="Z63" i="35"/>
  <c r="J64" i="35"/>
  <c r="AB65" i="35"/>
  <c r="AC65" i="35" s="1"/>
  <c r="AD65" i="35" s="1"/>
  <c r="Z67" i="35"/>
  <c r="AB69" i="35"/>
  <c r="AC69" i="35" s="1"/>
  <c r="AD69" i="35" s="1"/>
  <c r="G70" i="35"/>
  <c r="AB70" i="35"/>
  <c r="AC70" i="35" s="1"/>
  <c r="AD70" i="35" s="1"/>
  <c r="AB71" i="35"/>
  <c r="AC71" i="35" s="1"/>
  <c r="AD71" i="35" s="1"/>
  <c r="G72" i="35"/>
  <c r="Z78" i="35"/>
  <c r="AB80" i="35"/>
  <c r="AC80" i="35" s="1"/>
  <c r="AD80" i="35" s="1"/>
  <c r="AB84" i="35"/>
  <c r="AC84" i="35" s="1"/>
  <c r="AD84" i="35" s="1"/>
  <c r="G85" i="35"/>
  <c r="G87" i="35"/>
  <c r="C88" i="35"/>
  <c r="G89" i="35"/>
  <c r="C92" i="35"/>
  <c r="W93" i="35"/>
  <c r="W95" i="35"/>
  <c r="AB95" i="35"/>
  <c r="AC95" i="35" s="1"/>
  <c r="AD95" i="35" s="1"/>
  <c r="G96" i="35"/>
  <c r="K96" i="35" s="1"/>
  <c r="N96" i="35" s="1"/>
  <c r="T96" i="35" s="1"/>
  <c r="AE96" i="35" s="1"/>
  <c r="AF96" i="35" s="1"/>
  <c r="AH96" i="35" s="1"/>
  <c r="W97" i="35"/>
  <c r="Z98" i="35"/>
  <c r="AB102" i="35"/>
  <c r="AC102" i="35" s="1"/>
  <c r="AD102" i="35" s="1"/>
  <c r="J105" i="35"/>
  <c r="G106" i="35"/>
  <c r="K106" i="35" s="1"/>
  <c r="N106" i="35" s="1"/>
  <c r="T106" i="35" s="1"/>
  <c r="AE106" i="35" s="1"/>
  <c r="AB109" i="35"/>
  <c r="AC109" i="35" s="1"/>
  <c r="AD109" i="35" s="1"/>
  <c r="AB110" i="35"/>
  <c r="AC110" i="35" s="1"/>
  <c r="AD110" i="35" s="1"/>
  <c r="Z115" i="35"/>
  <c r="C117" i="35"/>
  <c r="G118" i="35"/>
  <c r="G122" i="35"/>
  <c r="G124" i="35"/>
  <c r="Z129" i="35"/>
  <c r="W171" i="35"/>
  <c r="C191" i="35"/>
  <c r="I194" i="35"/>
  <c r="I195" i="35"/>
  <c r="G196" i="35"/>
  <c r="K196" i="35" s="1"/>
  <c r="N196" i="35" s="1"/>
  <c r="T196" i="35" s="1"/>
  <c r="AE196" i="35" s="1"/>
  <c r="G202" i="35"/>
  <c r="G210" i="35"/>
  <c r="G242" i="35"/>
  <c r="AB194" i="35"/>
  <c r="AC194" i="35" s="1"/>
  <c r="AD194" i="35" s="1"/>
  <c r="AB199" i="35"/>
  <c r="AC199" i="35" s="1"/>
  <c r="AD199" i="35" s="1"/>
  <c r="AB201" i="35"/>
  <c r="AC201" i="35" s="1"/>
  <c r="AD201" i="35" s="1"/>
  <c r="AB204" i="35"/>
  <c r="AC204" i="35" s="1"/>
  <c r="AD204" i="35" s="1"/>
  <c r="AB208" i="35"/>
  <c r="AC208" i="35" s="1"/>
  <c r="AD208" i="35" s="1"/>
  <c r="AB122" i="35"/>
  <c r="AC122" i="35" s="1"/>
  <c r="AD122" i="35" s="1"/>
  <c r="AB123" i="35"/>
  <c r="AC123" i="35" s="1"/>
  <c r="AD123" i="35" s="1"/>
  <c r="C125" i="35"/>
  <c r="G129" i="35"/>
  <c r="G130" i="35"/>
  <c r="K130" i="35" s="1"/>
  <c r="N130" i="35" s="1"/>
  <c r="T130" i="35" s="1"/>
  <c r="AE130" i="35" s="1"/>
  <c r="AB130" i="35"/>
  <c r="AC130" i="35" s="1"/>
  <c r="AD130" i="35" s="1"/>
  <c r="I132" i="35"/>
  <c r="G135" i="35"/>
  <c r="J137" i="35"/>
  <c r="G138" i="35"/>
  <c r="AB139" i="35"/>
  <c r="AC139" i="35" s="1"/>
  <c r="AD139" i="35" s="1"/>
  <c r="G140" i="35"/>
  <c r="K140" i="35" s="1"/>
  <c r="J141" i="35"/>
  <c r="G142" i="35"/>
  <c r="AB143" i="35"/>
  <c r="AC143" i="35" s="1"/>
  <c r="AD143" i="35" s="1"/>
  <c r="I144" i="35"/>
  <c r="J147" i="35"/>
  <c r="G148" i="35"/>
  <c r="C151" i="35"/>
  <c r="G152" i="35"/>
  <c r="K152" i="35" s="1"/>
  <c r="O152" i="35" s="1"/>
  <c r="G155" i="35"/>
  <c r="J155" i="35"/>
  <c r="Z155" i="35"/>
  <c r="J159" i="35"/>
  <c r="G160" i="35"/>
  <c r="K160" i="35" s="1"/>
  <c r="N160" i="35" s="1"/>
  <c r="T160" i="35" s="1"/>
  <c r="AE160" i="35" s="1"/>
  <c r="AB160" i="35"/>
  <c r="AC160" i="35" s="1"/>
  <c r="AD160" i="35" s="1"/>
  <c r="G164" i="35"/>
  <c r="C167" i="35"/>
  <c r="G168" i="35"/>
  <c r="AB169" i="35"/>
  <c r="AC169" i="35" s="1"/>
  <c r="AD169" i="35" s="1"/>
  <c r="G170" i="35"/>
  <c r="K170" i="35" s="1"/>
  <c r="C175" i="35"/>
  <c r="G176" i="35"/>
  <c r="AB177" i="35"/>
  <c r="AC177" i="35" s="1"/>
  <c r="AD177" i="35" s="1"/>
  <c r="Z178" i="35"/>
  <c r="G178" i="35"/>
  <c r="AB178" i="35"/>
  <c r="AC178" i="35" s="1"/>
  <c r="AD178" i="35" s="1"/>
  <c r="G182" i="35"/>
  <c r="K182" i="35" s="1"/>
  <c r="G186" i="35"/>
  <c r="AB188" i="35"/>
  <c r="AC188" i="35" s="1"/>
  <c r="AD188" i="35" s="1"/>
  <c r="AB190" i="35"/>
  <c r="AC190" i="35" s="1"/>
  <c r="AD190" i="35" s="1"/>
  <c r="Z194" i="35"/>
  <c r="J197" i="35"/>
  <c r="G198" i="35"/>
  <c r="I202" i="35"/>
  <c r="Z205" i="35"/>
  <c r="J206" i="35"/>
  <c r="G214" i="35"/>
  <c r="K214" i="35" s="1"/>
  <c r="N214" i="35" s="1"/>
  <c r="T214" i="35" s="1"/>
  <c r="AE214" i="35" s="1"/>
  <c r="G126" i="35"/>
  <c r="K126" i="35" s="1"/>
  <c r="N126" i="35" s="1"/>
  <c r="AB127" i="35"/>
  <c r="AC127" i="35" s="1"/>
  <c r="AD127" i="35" s="1"/>
  <c r="C133" i="35"/>
  <c r="G134" i="35"/>
  <c r="AB136" i="35"/>
  <c r="AC136" i="35" s="1"/>
  <c r="AD136" i="35" s="1"/>
  <c r="AB140" i="35"/>
  <c r="AC140" i="35" s="1"/>
  <c r="AD140" i="35" s="1"/>
  <c r="W143" i="35"/>
  <c r="G146" i="35"/>
  <c r="K146" i="35" s="1"/>
  <c r="O146" i="35" s="1"/>
  <c r="AB146" i="35"/>
  <c r="AC146" i="35" s="1"/>
  <c r="AD146" i="35" s="1"/>
  <c r="Z148" i="35"/>
  <c r="Z149" i="35"/>
  <c r="AB149" i="35"/>
  <c r="AC149" i="35" s="1"/>
  <c r="AD149" i="35" s="1"/>
  <c r="Z152" i="35"/>
  <c r="Z153" i="35"/>
  <c r="Z160" i="35"/>
  <c r="Z164" i="35"/>
  <c r="Z165" i="35"/>
  <c r="AB165" i="35"/>
  <c r="AC165" i="35" s="1"/>
  <c r="AD165" i="35" s="1"/>
  <c r="Z168" i="35"/>
  <c r="AB170" i="35"/>
  <c r="AC170" i="35" s="1"/>
  <c r="AD170" i="35" s="1"/>
  <c r="W179" i="35"/>
  <c r="G185" i="35"/>
  <c r="K185" i="35" s="1"/>
  <c r="N185" i="35" s="1"/>
  <c r="C190" i="35"/>
  <c r="I205" i="35"/>
  <c r="J205" i="35"/>
  <c r="J207" i="35"/>
  <c r="I207" i="35"/>
  <c r="W222" i="35"/>
  <c r="J296" i="35"/>
  <c r="C309" i="35"/>
  <c r="G234" i="35"/>
  <c r="I235" i="35"/>
  <c r="Z242" i="35"/>
  <c r="I244" i="35"/>
  <c r="Z249" i="35"/>
  <c r="I254" i="35"/>
  <c r="I258" i="35"/>
  <c r="G260" i="35"/>
  <c r="Z262" i="35"/>
  <c r="I264" i="35"/>
  <c r="C267" i="35"/>
  <c r="J267" i="35"/>
  <c r="I272" i="35"/>
  <c r="Z274" i="35"/>
  <c r="J279" i="35"/>
  <c r="Z281" i="35"/>
  <c r="C284" i="35"/>
  <c r="I290" i="35"/>
  <c r="I298" i="35"/>
  <c r="I302" i="35"/>
  <c r="Z302" i="35"/>
  <c r="I305" i="35"/>
  <c r="W305" i="35"/>
  <c r="G307" i="35"/>
  <c r="K307" i="35" s="1"/>
  <c r="N307" i="35" s="1"/>
  <c r="T307" i="35" s="1"/>
  <c r="Z308" i="35"/>
  <c r="Z325" i="35"/>
  <c r="AB211" i="35"/>
  <c r="AC211" i="35" s="1"/>
  <c r="AD211" i="35" s="1"/>
  <c r="Z215" i="35"/>
  <c r="J217" i="35"/>
  <c r="K217" i="35" s="1"/>
  <c r="Z217" i="35"/>
  <c r="K219" i="35"/>
  <c r="N219" i="35" s="1"/>
  <c r="T219" i="35" s="1"/>
  <c r="AE219" i="35" s="1"/>
  <c r="AB219" i="35"/>
  <c r="AC219" i="35" s="1"/>
  <c r="AD219" i="35" s="1"/>
  <c r="Z225" i="35"/>
  <c r="AB227" i="35"/>
  <c r="AC227" i="35" s="1"/>
  <c r="AD227" i="35" s="1"/>
  <c r="Z229" i="35"/>
  <c r="AB230" i="35"/>
  <c r="AC230" i="35" s="1"/>
  <c r="AD230" i="35" s="1"/>
  <c r="AB231" i="35"/>
  <c r="AC231" i="35" s="1"/>
  <c r="AD231" i="35" s="1"/>
  <c r="Z234" i="35"/>
  <c r="AB236" i="35"/>
  <c r="AC236" i="35" s="1"/>
  <c r="AD236" i="35" s="1"/>
  <c r="AB237" i="35"/>
  <c r="AC237" i="35" s="1"/>
  <c r="AD237" i="35" s="1"/>
  <c r="G238" i="35"/>
  <c r="K238" i="35" s="1"/>
  <c r="N238" i="35" s="1"/>
  <c r="T238" i="35" s="1"/>
  <c r="AE238" i="35" s="1"/>
  <c r="AF238" i="35" s="1"/>
  <c r="AH238" i="35" s="1"/>
  <c r="W242" i="35"/>
  <c r="G243" i="35"/>
  <c r="AB245" i="35"/>
  <c r="AC245" i="35" s="1"/>
  <c r="AD245" i="35" s="1"/>
  <c r="J246" i="35"/>
  <c r="G248" i="35"/>
  <c r="I249" i="35"/>
  <c r="Z253" i="35"/>
  <c r="K254" i="35"/>
  <c r="N254" i="35" s="1"/>
  <c r="T254" i="35" s="1"/>
  <c r="AE254" i="35" s="1"/>
  <c r="W256" i="35"/>
  <c r="W267" i="35"/>
  <c r="G268" i="35"/>
  <c r="J271" i="35"/>
  <c r="Z271" i="35"/>
  <c r="AB273" i="35"/>
  <c r="AC273" i="35" s="1"/>
  <c r="AD273" i="35" s="1"/>
  <c r="G275" i="35"/>
  <c r="G282" i="35"/>
  <c r="K282" i="35" s="1"/>
  <c r="N282" i="35" s="1"/>
  <c r="T282" i="35" s="1"/>
  <c r="AE282" i="35" s="1"/>
  <c r="AB282" i="35"/>
  <c r="AC282" i="35" s="1"/>
  <c r="AD282" i="35" s="1"/>
  <c r="W288" i="35"/>
  <c r="C289" i="35"/>
  <c r="G290" i="35"/>
  <c r="K290" i="35" s="1"/>
  <c r="O290" i="35" s="1"/>
  <c r="AB295" i="35"/>
  <c r="AC295" i="35" s="1"/>
  <c r="AD295" i="35" s="1"/>
  <c r="G296" i="35"/>
  <c r="K296" i="35" s="1"/>
  <c r="O296" i="35" s="1"/>
  <c r="AB296" i="35"/>
  <c r="AC296" i="35" s="1"/>
  <c r="AD296" i="35" s="1"/>
  <c r="C299" i="35"/>
  <c r="AB300" i="35"/>
  <c r="AC300" i="35" s="1"/>
  <c r="AD300" i="35" s="1"/>
  <c r="W304" i="35"/>
  <c r="W307" i="35"/>
  <c r="G309" i="35"/>
  <c r="AB311" i="35"/>
  <c r="AC311" i="35" s="1"/>
  <c r="AD311" i="35" s="1"/>
  <c r="G312" i="35"/>
  <c r="K312" i="35" s="1"/>
  <c r="N312" i="35" s="1"/>
  <c r="T312" i="35" s="1"/>
  <c r="AE312" i="35" s="1"/>
  <c r="G319" i="35"/>
  <c r="J325" i="35"/>
  <c r="I328" i="35"/>
  <c r="AB332" i="35"/>
  <c r="AC332" i="35" s="1"/>
  <c r="AD332" i="35" s="1"/>
  <c r="I338" i="35"/>
  <c r="AB203" i="35"/>
  <c r="AC203" i="35" s="1"/>
  <c r="AD203" i="35" s="1"/>
  <c r="AB207" i="35"/>
  <c r="AC207" i="35" s="1"/>
  <c r="AD207" i="35" s="1"/>
  <c r="I210" i="35"/>
  <c r="I211" i="35"/>
  <c r="Z213" i="35"/>
  <c r="AB217" i="35"/>
  <c r="AC217" i="35" s="1"/>
  <c r="AD217" i="35" s="1"/>
  <c r="AB221" i="35"/>
  <c r="AC221" i="35" s="1"/>
  <c r="AD221" i="35" s="1"/>
  <c r="G222" i="35"/>
  <c r="K222" i="35" s="1"/>
  <c r="G233" i="35"/>
  <c r="K233" i="35" s="1"/>
  <c r="C234" i="35"/>
  <c r="J234" i="35"/>
  <c r="W238" i="35"/>
  <c r="AB243" i="35"/>
  <c r="AC243" i="35" s="1"/>
  <c r="AD243" i="35" s="1"/>
  <c r="W248" i="35"/>
  <c r="Z250" i="35"/>
  <c r="I253" i="35"/>
  <c r="W255" i="35"/>
  <c r="AB255" i="35"/>
  <c r="AC255" i="35" s="1"/>
  <c r="AD255" i="35" s="1"/>
  <c r="Z259" i="35"/>
  <c r="AB259" i="35"/>
  <c r="AC259" i="35" s="1"/>
  <c r="AD259" i="35" s="1"/>
  <c r="AB260" i="35"/>
  <c r="AC260" i="35" s="1"/>
  <c r="AD260" i="35" s="1"/>
  <c r="AB262" i="35"/>
  <c r="AC262" i="35" s="1"/>
  <c r="AD262" i="35" s="1"/>
  <c r="AB266" i="35"/>
  <c r="AC266" i="35" s="1"/>
  <c r="AD266" i="35" s="1"/>
  <c r="G267" i="35"/>
  <c r="K267" i="35" s="1"/>
  <c r="AB271" i="35"/>
  <c r="AC271" i="35" s="1"/>
  <c r="AD271" i="35" s="1"/>
  <c r="AB275" i="35"/>
  <c r="AC275" i="35" s="1"/>
  <c r="AD275" i="35" s="1"/>
  <c r="G276" i="35"/>
  <c r="AB277" i="35"/>
  <c r="AC277" i="35" s="1"/>
  <c r="AD277" i="35" s="1"/>
  <c r="C278" i="35"/>
  <c r="AB280" i="35"/>
  <c r="AC280" i="35" s="1"/>
  <c r="AD280" i="35" s="1"/>
  <c r="G281" i="35"/>
  <c r="Z282" i="35"/>
  <c r="W282" i="35"/>
  <c r="AB286" i="35"/>
  <c r="AC286" i="35" s="1"/>
  <c r="AD286" i="35" s="1"/>
  <c r="AB289" i="35"/>
  <c r="AC289" i="35" s="1"/>
  <c r="AD289" i="35" s="1"/>
  <c r="AB292" i="35"/>
  <c r="AC292" i="35" s="1"/>
  <c r="AD292" i="35" s="1"/>
  <c r="G299" i="35"/>
  <c r="K299" i="35" s="1"/>
  <c r="O299" i="35" s="1"/>
  <c r="K305" i="35"/>
  <c r="N305" i="35" s="1"/>
  <c r="T305" i="35" s="1"/>
  <c r="AE305" i="35" s="1"/>
  <c r="AB306" i="35"/>
  <c r="AC306" i="35" s="1"/>
  <c r="AD306" i="35" s="1"/>
  <c r="AB307" i="35"/>
  <c r="AC307" i="35" s="1"/>
  <c r="AD307" i="35" s="1"/>
  <c r="AB309" i="35"/>
  <c r="AC309" i="35" s="1"/>
  <c r="AD309" i="35" s="1"/>
  <c r="G311" i="35"/>
  <c r="K311" i="35" s="1"/>
  <c r="N311" i="35" s="1"/>
  <c r="T311" i="35" s="1"/>
  <c r="AB312" i="35"/>
  <c r="AC312" i="35" s="1"/>
  <c r="AD312" i="35" s="1"/>
  <c r="AB315" i="35"/>
  <c r="AC315" i="35" s="1"/>
  <c r="AD315" i="35" s="1"/>
  <c r="AB317" i="35"/>
  <c r="AC317" i="35" s="1"/>
  <c r="AD317" i="35" s="1"/>
  <c r="G321" i="35"/>
  <c r="AB322" i="35"/>
  <c r="AC322" i="35" s="1"/>
  <c r="AD322" i="35" s="1"/>
  <c r="C331" i="35"/>
  <c r="AB333" i="35"/>
  <c r="AC333" i="35" s="1"/>
  <c r="AD333" i="35" s="1"/>
  <c r="G33" i="35"/>
  <c r="K33" i="35" s="1"/>
  <c r="N33" i="35" s="1"/>
  <c r="T33" i="35" s="1"/>
  <c r="AE33" i="35" s="1"/>
  <c r="G64" i="35"/>
  <c r="Q3" i="35"/>
  <c r="AA3" i="35"/>
  <c r="C11" i="35"/>
  <c r="C12" i="35"/>
  <c r="W12" i="35"/>
  <c r="J13" i="35"/>
  <c r="K13" i="35" s="1"/>
  <c r="O13" i="35" s="1"/>
  <c r="G15" i="35"/>
  <c r="K15" i="35" s="1"/>
  <c r="N15" i="35" s="1"/>
  <c r="T15" i="35" s="1"/>
  <c r="AE15" i="35" s="1"/>
  <c r="AB15" i="35"/>
  <c r="AC15" i="35" s="1"/>
  <c r="AD15" i="35" s="1"/>
  <c r="Z17" i="35"/>
  <c r="Z18" i="35"/>
  <c r="G20" i="35"/>
  <c r="J21" i="35"/>
  <c r="C24" i="35"/>
  <c r="G27" i="35"/>
  <c r="K27" i="35" s="1"/>
  <c r="N27" i="35" s="1"/>
  <c r="T27" i="35" s="1"/>
  <c r="AE27" i="35" s="1"/>
  <c r="AB27" i="35"/>
  <c r="AC27" i="35" s="1"/>
  <c r="AD27" i="35" s="1"/>
  <c r="W30" i="35"/>
  <c r="C33" i="35"/>
  <c r="W33" i="35"/>
  <c r="AB33" i="35"/>
  <c r="AC33" i="35" s="1"/>
  <c r="AD33" i="35" s="1"/>
  <c r="J34" i="35"/>
  <c r="G36" i="35"/>
  <c r="K36" i="35" s="1"/>
  <c r="N36" i="35" s="1"/>
  <c r="T36" i="35" s="1"/>
  <c r="J37" i="35"/>
  <c r="G38" i="35"/>
  <c r="C40" i="35"/>
  <c r="G43" i="35"/>
  <c r="AB43" i="35"/>
  <c r="AC43" i="35" s="1"/>
  <c r="AD43" i="35" s="1"/>
  <c r="W46" i="35"/>
  <c r="AB49" i="35"/>
  <c r="AC49" i="35" s="1"/>
  <c r="AD49" i="35" s="1"/>
  <c r="AB51" i="35"/>
  <c r="AC51" i="35" s="1"/>
  <c r="AD51" i="35" s="1"/>
  <c r="J53" i="35"/>
  <c r="K53" i="35" s="1"/>
  <c r="N53" i="35" s="1"/>
  <c r="T53" i="35" s="1"/>
  <c r="AE53" i="35" s="1"/>
  <c r="AB54" i="35"/>
  <c r="AC54" i="35" s="1"/>
  <c r="AD54" i="35" s="1"/>
  <c r="AB57" i="35"/>
  <c r="AC57" i="35" s="1"/>
  <c r="AD57" i="35" s="1"/>
  <c r="C59" i="35"/>
  <c r="AB59" i="35"/>
  <c r="AC59" i="35" s="1"/>
  <c r="AD59" i="35" s="1"/>
  <c r="G62" i="35"/>
  <c r="K62" i="35" s="1"/>
  <c r="O62" i="35" s="1"/>
  <c r="C64" i="35"/>
  <c r="W64" i="35"/>
  <c r="AB64" i="35"/>
  <c r="AC64" i="35" s="1"/>
  <c r="AD64" i="35" s="1"/>
  <c r="J65" i="35"/>
  <c r="K65" i="35" s="1"/>
  <c r="N65" i="35" s="1"/>
  <c r="T65" i="35" s="1"/>
  <c r="AE65" i="35" s="1"/>
  <c r="G69" i="35"/>
  <c r="K69" i="35" s="1"/>
  <c r="N69" i="35" s="1"/>
  <c r="T69" i="35" s="1"/>
  <c r="AE69" i="35" s="1"/>
  <c r="AF69" i="35" s="1"/>
  <c r="AH69" i="35" s="1"/>
  <c r="C71" i="35"/>
  <c r="Z75" i="35"/>
  <c r="G75" i="35"/>
  <c r="W75" i="35"/>
  <c r="W76" i="35"/>
  <c r="AB76" i="35"/>
  <c r="AC76" i="35" s="1"/>
  <c r="AD76" i="35" s="1"/>
  <c r="J77" i="35"/>
  <c r="K77" i="35" s="1"/>
  <c r="C79" i="35"/>
  <c r="C80" i="35"/>
  <c r="AB81" i="35"/>
  <c r="AC81" i="35" s="1"/>
  <c r="AD81" i="35" s="1"/>
  <c r="C83" i="35"/>
  <c r="J84" i="35"/>
  <c r="K84" i="35" s="1"/>
  <c r="Z86" i="35"/>
  <c r="AB87" i="35"/>
  <c r="AC87" i="35" s="1"/>
  <c r="AD87" i="35" s="1"/>
  <c r="Z88" i="35"/>
  <c r="J89" i="35"/>
  <c r="Z91" i="35"/>
  <c r="W91" i="35"/>
  <c r="J92" i="35"/>
  <c r="J93" i="35"/>
  <c r="Z95" i="35"/>
  <c r="G95" i="35"/>
  <c r="G99" i="35"/>
  <c r="Z99" i="35"/>
  <c r="C101" i="35"/>
  <c r="I101" i="35"/>
  <c r="J101" i="35"/>
  <c r="K101" i="35" s="1"/>
  <c r="J102" i="35"/>
  <c r="K102" i="35" s="1"/>
  <c r="Z105" i="35"/>
  <c r="G105" i="35"/>
  <c r="W105" i="35"/>
  <c r="C106" i="35"/>
  <c r="J107" i="35"/>
  <c r="K108" i="35"/>
  <c r="N108" i="35" s="1"/>
  <c r="T108" i="35" s="1"/>
  <c r="AE108" i="35" s="1"/>
  <c r="J109" i="35"/>
  <c r="K109" i="35" s="1"/>
  <c r="J110" i="35"/>
  <c r="I111" i="35"/>
  <c r="AB117" i="35"/>
  <c r="AC117" i="35" s="1"/>
  <c r="AD117" i="35" s="1"/>
  <c r="T126" i="35"/>
  <c r="AE126" i="35" s="1"/>
  <c r="G159" i="35"/>
  <c r="Z20" i="35"/>
  <c r="AB21" i="35"/>
  <c r="AC21" i="35" s="1"/>
  <c r="AD21" i="35" s="1"/>
  <c r="G24" i="35"/>
  <c r="G26" i="35"/>
  <c r="K26" i="35" s="1"/>
  <c r="N26" i="35" s="1"/>
  <c r="T26" i="35" s="1"/>
  <c r="AE26" i="35" s="1"/>
  <c r="W34" i="35"/>
  <c r="Z36" i="35"/>
  <c r="AB37" i="35"/>
  <c r="AC37" i="35" s="1"/>
  <c r="AD37" i="35" s="1"/>
  <c r="G40" i="35"/>
  <c r="G42" i="35"/>
  <c r="W49" i="35"/>
  <c r="G52" i="35"/>
  <c r="Z53" i="35"/>
  <c r="G58" i="35"/>
  <c r="K58" i="35" s="1"/>
  <c r="O58" i="35" s="1"/>
  <c r="AB60" i="35"/>
  <c r="AC60" i="35" s="1"/>
  <c r="AD60" i="35" s="1"/>
  <c r="Z84" i="35"/>
  <c r="O86" i="35"/>
  <c r="W87" i="35"/>
  <c r="AB88" i="35"/>
  <c r="AC88" i="35" s="1"/>
  <c r="AD88" i="35" s="1"/>
  <c r="G90" i="35"/>
  <c r="K90" i="35" s="1"/>
  <c r="N90" i="35" s="1"/>
  <c r="T90" i="35" s="1"/>
  <c r="AE90" i="35" s="1"/>
  <c r="C99" i="35"/>
  <c r="K104" i="35"/>
  <c r="N104" i="35" s="1"/>
  <c r="T104" i="35" s="1"/>
  <c r="AE104" i="35" s="1"/>
  <c r="I117" i="35"/>
  <c r="J117" i="35"/>
  <c r="K117" i="35" s="1"/>
  <c r="W8" i="35"/>
  <c r="J12" i="35"/>
  <c r="T51" i="35"/>
  <c r="AE51" i="35" s="1"/>
  <c r="W83" i="35"/>
  <c r="O96" i="35"/>
  <c r="Z8" i="35"/>
  <c r="Z24" i="35"/>
  <c r="Z40" i="35"/>
  <c r="G7" i="35"/>
  <c r="R3" i="35"/>
  <c r="Z9" i="35"/>
  <c r="G9" i="35"/>
  <c r="K9" i="35" s="1"/>
  <c r="O9" i="35" s="1"/>
  <c r="Z10" i="35"/>
  <c r="AB10" i="35"/>
  <c r="AC10" i="35" s="1"/>
  <c r="AD10" i="35" s="1"/>
  <c r="C13" i="35"/>
  <c r="AB13" i="35"/>
  <c r="AC13" i="35" s="1"/>
  <c r="AD13" i="35" s="1"/>
  <c r="I14" i="35"/>
  <c r="C15" i="35"/>
  <c r="C16" i="35"/>
  <c r="AB23" i="35"/>
  <c r="AC23" i="35" s="1"/>
  <c r="AD23" i="35" s="1"/>
  <c r="W26" i="35"/>
  <c r="I27" i="35"/>
  <c r="C29" i="35"/>
  <c r="AB29" i="35"/>
  <c r="AC29" i="35" s="1"/>
  <c r="AD29" i="35" s="1"/>
  <c r="AB30" i="35"/>
  <c r="AC30" i="35" s="1"/>
  <c r="AD30" i="35" s="1"/>
  <c r="G32" i="35"/>
  <c r="K32" i="35" s="1"/>
  <c r="N32" i="35" s="1"/>
  <c r="T32" i="35" s="1"/>
  <c r="AE32" i="35" s="1"/>
  <c r="G34" i="35"/>
  <c r="AB36" i="35"/>
  <c r="AC36" i="35" s="1"/>
  <c r="AD36" i="35" s="1"/>
  <c r="Z38" i="35"/>
  <c r="AB39" i="35"/>
  <c r="AC39" i="35" s="1"/>
  <c r="AD39" i="35" s="1"/>
  <c r="W42" i="35"/>
  <c r="I43" i="35"/>
  <c r="C45" i="35"/>
  <c r="AB45" i="35"/>
  <c r="AC45" i="35" s="1"/>
  <c r="AD45" i="35" s="1"/>
  <c r="AB46" i="35"/>
  <c r="AC46" i="35" s="1"/>
  <c r="AD46" i="35" s="1"/>
  <c r="Z47" i="35"/>
  <c r="AB53" i="35"/>
  <c r="AC53" i="35" s="1"/>
  <c r="AD53" i="35" s="1"/>
  <c r="Z55" i="35"/>
  <c r="AB58" i="35"/>
  <c r="AC58" i="35" s="1"/>
  <c r="AD58" i="35" s="1"/>
  <c r="W59" i="35"/>
  <c r="J60" i="35"/>
  <c r="AB61" i="35"/>
  <c r="AC61" i="35" s="1"/>
  <c r="AD61" i="35" s="1"/>
  <c r="I62" i="35"/>
  <c r="C63" i="35"/>
  <c r="AB63" i="35"/>
  <c r="AC63" i="35" s="1"/>
  <c r="AD63" i="35" s="1"/>
  <c r="G66" i="35"/>
  <c r="K66" i="35" s="1"/>
  <c r="O66" i="35" s="1"/>
  <c r="C68" i="35"/>
  <c r="AB68" i="35"/>
  <c r="AC68" i="35" s="1"/>
  <c r="AD68" i="35" s="1"/>
  <c r="W71" i="35"/>
  <c r="AB72" i="35"/>
  <c r="AC72" i="35" s="1"/>
  <c r="AD72" i="35" s="1"/>
  <c r="Z74" i="35"/>
  <c r="AB75" i="35"/>
  <c r="AC75" i="35" s="1"/>
  <c r="AD75" i="35" s="1"/>
  <c r="W79" i="35"/>
  <c r="G81" i="35"/>
  <c r="AB82" i="35"/>
  <c r="AC82" i="35" s="1"/>
  <c r="AD82" i="35" s="1"/>
  <c r="C84" i="35"/>
  <c r="AB85" i="35"/>
  <c r="AC85" i="35" s="1"/>
  <c r="AD85" i="35" s="1"/>
  <c r="C87" i="35"/>
  <c r="J88" i="35"/>
  <c r="Z90" i="35"/>
  <c r="Z94" i="35"/>
  <c r="G97" i="35"/>
  <c r="K97" i="35" s="1"/>
  <c r="N97" i="35" s="1"/>
  <c r="T97" i="35" s="1"/>
  <c r="AE97" i="35" s="1"/>
  <c r="AB99" i="35"/>
  <c r="AC99" i="35" s="1"/>
  <c r="AD99" i="35" s="1"/>
  <c r="AB101" i="35"/>
  <c r="AC101" i="35" s="1"/>
  <c r="AD101" i="35" s="1"/>
  <c r="Z111" i="35"/>
  <c r="G114" i="35"/>
  <c r="W117" i="35"/>
  <c r="I118" i="35"/>
  <c r="J118" i="35"/>
  <c r="J124" i="35"/>
  <c r="K124" i="35" s="1"/>
  <c r="I124" i="35"/>
  <c r="AB115" i="35"/>
  <c r="AC115" i="35" s="1"/>
  <c r="AD115" i="35" s="1"/>
  <c r="AB116" i="35"/>
  <c r="AC116" i="35" s="1"/>
  <c r="AD116" i="35" s="1"/>
  <c r="AB126" i="35"/>
  <c r="AC126" i="35" s="1"/>
  <c r="AD126" i="35" s="1"/>
  <c r="Z128" i="35"/>
  <c r="W128" i="35"/>
  <c r="W129" i="35"/>
  <c r="C132" i="35"/>
  <c r="AB132" i="35"/>
  <c r="AC132" i="35" s="1"/>
  <c r="AD132" i="35" s="1"/>
  <c r="Z133" i="35"/>
  <c r="J134" i="35"/>
  <c r="K134" i="35" s="1"/>
  <c r="W135" i="35"/>
  <c r="G137" i="35"/>
  <c r="K137" i="35" s="1"/>
  <c r="N137" i="35" s="1"/>
  <c r="T137" i="35" s="1"/>
  <c r="AE137" i="35" s="1"/>
  <c r="AB138" i="35"/>
  <c r="AC138" i="35" s="1"/>
  <c r="AD138" i="35" s="1"/>
  <c r="W140" i="35"/>
  <c r="G141" i="35"/>
  <c r="AB142" i="35"/>
  <c r="AC142" i="35" s="1"/>
  <c r="AD142" i="35" s="1"/>
  <c r="K144" i="35"/>
  <c r="N144" i="35" s="1"/>
  <c r="T144" i="35" s="1"/>
  <c r="AE144" i="35" s="1"/>
  <c r="G145" i="35"/>
  <c r="K145" i="35" s="1"/>
  <c r="N145" i="35" s="1"/>
  <c r="T145" i="35" s="1"/>
  <c r="AE145" i="35" s="1"/>
  <c r="Z145" i="35"/>
  <c r="C146" i="35"/>
  <c r="G147" i="35"/>
  <c r="Z147" i="35"/>
  <c r="J148" i="35"/>
  <c r="AB152" i="35"/>
  <c r="AC152" i="35" s="1"/>
  <c r="AD152" i="35" s="1"/>
  <c r="G153" i="35"/>
  <c r="K153" i="35" s="1"/>
  <c r="N153" i="35" s="1"/>
  <c r="T153" i="35" s="1"/>
  <c r="AE153" i="35" s="1"/>
  <c r="G154" i="35"/>
  <c r="K154" i="35" s="1"/>
  <c r="N154" i="35" s="1"/>
  <c r="T154" i="35" s="1"/>
  <c r="AE154" i="35" s="1"/>
  <c r="AB154" i="35"/>
  <c r="AC154" i="35" s="1"/>
  <c r="AD154" i="35" s="1"/>
  <c r="AB157" i="35"/>
  <c r="AC157" i="35" s="1"/>
  <c r="AD157" i="35" s="1"/>
  <c r="C159" i="35"/>
  <c r="W159" i="35"/>
  <c r="Z161" i="35"/>
  <c r="Z162" i="35"/>
  <c r="J164" i="35"/>
  <c r="AB168" i="35"/>
  <c r="AC168" i="35" s="1"/>
  <c r="AD168" i="35" s="1"/>
  <c r="Z170" i="35"/>
  <c r="C174" i="35"/>
  <c r="AB174" i="35"/>
  <c r="AC174" i="35" s="1"/>
  <c r="AD174" i="35" s="1"/>
  <c r="Z175" i="35"/>
  <c r="J176" i="35"/>
  <c r="K176" i="35" s="1"/>
  <c r="K178" i="35"/>
  <c r="O178" i="35" s="1"/>
  <c r="Z179" i="35"/>
  <c r="J184" i="35"/>
  <c r="W185" i="35"/>
  <c r="Z185" i="35"/>
  <c r="G187" i="35"/>
  <c r="K187" i="35" s="1"/>
  <c r="N187" i="35" s="1"/>
  <c r="T187" i="35" s="1"/>
  <c r="AE187" i="35" s="1"/>
  <c r="G189" i="35"/>
  <c r="K189" i="35" s="1"/>
  <c r="N189" i="35" s="1"/>
  <c r="T189" i="35" s="1"/>
  <c r="AE189" i="35" s="1"/>
  <c r="AF189" i="35" s="1"/>
  <c r="AH189" i="35" s="1"/>
  <c r="I191" i="35"/>
  <c r="J191" i="35"/>
  <c r="W193" i="35"/>
  <c r="Z195" i="35"/>
  <c r="Z200" i="35"/>
  <c r="C200" i="35"/>
  <c r="G201" i="35"/>
  <c r="Z206" i="35"/>
  <c r="AB213" i="35"/>
  <c r="AC213" i="35" s="1"/>
  <c r="AD213" i="35" s="1"/>
  <c r="Z216" i="35"/>
  <c r="C216" i="35"/>
  <c r="G121" i="35"/>
  <c r="G123" i="35"/>
  <c r="W127" i="35"/>
  <c r="K128" i="35"/>
  <c r="N128" i="35" s="1"/>
  <c r="T128" i="35" s="1"/>
  <c r="AE128" i="35" s="1"/>
  <c r="W130" i="35"/>
  <c r="G131" i="35"/>
  <c r="K131" i="35" s="1"/>
  <c r="N131" i="35" s="1"/>
  <c r="T131" i="35" s="1"/>
  <c r="AE131" i="35" s="1"/>
  <c r="W132" i="35"/>
  <c r="Z137" i="35"/>
  <c r="W139" i="35"/>
  <c r="Z141" i="35"/>
  <c r="Z150" i="35"/>
  <c r="G157" i="35"/>
  <c r="K157" i="35" s="1"/>
  <c r="N157" i="35" s="1"/>
  <c r="T157" i="35" s="1"/>
  <c r="AE157" i="35" s="1"/>
  <c r="G158" i="35"/>
  <c r="K158" i="35" s="1"/>
  <c r="N158" i="35" s="1"/>
  <c r="T158" i="35" s="1"/>
  <c r="AE158" i="35" s="1"/>
  <c r="Z166" i="35"/>
  <c r="W169" i="35"/>
  <c r="G173" i="35"/>
  <c r="W174" i="35"/>
  <c r="W177" i="35"/>
  <c r="Z182" i="35"/>
  <c r="W182" i="35"/>
  <c r="G183" i="35"/>
  <c r="G197" i="35"/>
  <c r="K197" i="35" s="1"/>
  <c r="N197" i="35" s="1"/>
  <c r="T197" i="35" s="1"/>
  <c r="AE197" i="35" s="1"/>
  <c r="Z198" i="35"/>
  <c r="C198" i="35"/>
  <c r="I198" i="35"/>
  <c r="J198" i="35"/>
  <c r="K198" i="35" s="1"/>
  <c r="Z208" i="35"/>
  <c r="C208" i="35"/>
  <c r="W226" i="35"/>
  <c r="W146" i="35"/>
  <c r="Z186" i="35"/>
  <c r="C186" i="35"/>
  <c r="J186" i="35"/>
  <c r="I186" i="35"/>
  <c r="W186" i="35"/>
  <c r="W187" i="35"/>
  <c r="J199" i="35"/>
  <c r="I199" i="35"/>
  <c r="W201" i="35"/>
  <c r="C201" i="35"/>
  <c r="Z220" i="35"/>
  <c r="C220" i="35"/>
  <c r="G91" i="35"/>
  <c r="AB92" i="35"/>
  <c r="AC92" i="35" s="1"/>
  <c r="AD92" i="35" s="1"/>
  <c r="G93" i="35"/>
  <c r="K93" i="35" s="1"/>
  <c r="N93" i="35" s="1"/>
  <c r="T93" i="35" s="1"/>
  <c r="AE93" i="35" s="1"/>
  <c r="AF93" i="35" s="1"/>
  <c r="AH93" i="35" s="1"/>
  <c r="AB94" i="35"/>
  <c r="AC94" i="35" s="1"/>
  <c r="AD94" i="35" s="1"/>
  <c r="C96" i="35"/>
  <c r="AB97" i="35"/>
  <c r="AC97" i="35" s="1"/>
  <c r="AD97" i="35" s="1"/>
  <c r="AB103" i="35"/>
  <c r="AC103" i="35" s="1"/>
  <c r="AD103" i="35" s="1"/>
  <c r="AB104" i="35"/>
  <c r="AC104" i="35" s="1"/>
  <c r="AD104" i="35" s="1"/>
  <c r="Z107" i="35"/>
  <c r="G110" i="35"/>
  <c r="G112" i="35"/>
  <c r="K112" i="35" s="1"/>
  <c r="O112" i="35" s="1"/>
  <c r="C113" i="35"/>
  <c r="AB113" i="35"/>
  <c r="AC113" i="35" s="1"/>
  <c r="AD113" i="35" s="1"/>
  <c r="C114" i="35"/>
  <c r="AB114" i="35"/>
  <c r="AC114" i="35" s="1"/>
  <c r="AD114" i="35" s="1"/>
  <c r="AB119" i="35"/>
  <c r="AC119" i="35" s="1"/>
  <c r="AD119" i="35" s="1"/>
  <c r="Z120" i="35"/>
  <c r="G120" i="35"/>
  <c r="K120" i="35" s="1"/>
  <c r="N120" i="35" s="1"/>
  <c r="T120" i="35" s="1"/>
  <c r="AB121" i="35"/>
  <c r="AC121" i="35" s="1"/>
  <c r="AD121" i="35" s="1"/>
  <c r="Z122" i="35"/>
  <c r="W123" i="35"/>
  <c r="AB125" i="35"/>
  <c r="AC125" i="35" s="1"/>
  <c r="AD125" i="35" s="1"/>
  <c r="G127" i="35"/>
  <c r="I128" i="35"/>
  <c r="AB128" i="35"/>
  <c r="AC128" i="35" s="1"/>
  <c r="AD128" i="35" s="1"/>
  <c r="W131" i="35"/>
  <c r="G133" i="35"/>
  <c r="J133" i="35"/>
  <c r="AB134" i="35"/>
  <c r="AC134" i="35" s="1"/>
  <c r="AD134" i="35" s="1"/>
  <c r="AB135" i="35"/>
  <c r="AC135" i="35" s="1"/>
  <c r="AD135" i="35" s="1"/>
  <c r="Z136" i="35"/>
  <c r="G136" i="35"/>
  <c r="C137" i="35"/>
  <c r="AB137" i="35"/>
  <c r="AC137" i="35" s="1"/>
  <c r="AD137" i="35" s="1"/>
  <c r="W138" i="35"/>
  <c r="G139" i="35"/>
  <c r="K139" i="35" s="1"/>
  <c r="N139" i="35" s="1"/>
  <c r="C141" i="35"/>
  <c r="AB141" i="35"/>
  <c r="AC141" i="35" s="1"/>
  <c r="AD141" i="35" s="1"/>
  <c r="W142" i="35"/>
  <c r="G143" i="35"/>
  <c r="J143" i="35"/>
  <c r="Z143" i="35"/>
  <c r="C145" i="35"/>
  <c r="AB148" i="35"/>
  <c r="AC148" i="35" s="1"/>
  <c r="AD148" i="35" s="1"/>
  <c r="G149" i="35"/>
  <c r="I149" i="35"/>
  <c r="G150" i="35"/>
  <c r="K150" i="35" s="1"/>
  <c r="N150" i="35" s="1"/>
  <c r="T150" i="35" s="1"/>
  <c r="AE150" i="35" s="1"/>
  <c r="AB150" i="35"/>
  <c r="AC150" i="35" s="1"/>
  <c r="AD150" i="35" s="1"/>
  <c r="AB151" i="35"/>
  <c r="AC151" i="35" s="1"/>
  <c r="AD151" i="35" s="1"/>
  <c r="AB153" i="35"/>
  <c r="AC153" i="35" s="1"/>
  <c r="AD153" i="35" s="1"/>
  <c r="C155" i="35"/>
  <c r="G156" i="35"/>
  <c r="K156" i="35" s="1"/>
  <c r="N156" i="35" s="1"/>
  <c r="T156" i="35" s="1"/>
  <c r="AE156" i="35" s="1"/>
  <c r="AF156" i="35" s="1"/>
  <c r="AH156" i="35" s="1"/>
  <c r="Z157" i="35"/>
  <c r="Z158" i="35"/>
  <c r="J163" i="35"/>
  <c r="K163" i="35" s="1"/>
  <c r="AB164" i="35"/>
  <c r="AC164" i="35" s="1"/>
  <c r="AD164" i="35" s="1"/>
  <c r="G165" i="35"/>
  <c r="I165" i="35"/>
  <c r="G166" i="35"/>
  <c r="K166" i="35" s="1"/>
  <c r="N166" i="35" s="1"/>
  <c r="T166" i="35" s="1"/>
  <c r="AE166" i="35" s="1"/>
  <c r="AB166" i="35"/>
  <c r="AC166" i="35" s="1"/>
  <c r="AD166" i="35" s="1"/>
  <c r="AB167" i="35"/>
  <c r="AC167" i="35" s="1"/>
  <c r="AD167" i="35" s="1"/>
  <c r="G169" i="35"/>
  <c r="W170" i="35"/>
  <c r="G172" i="35"/>
  <c r="K172" i="35" s="1"/>
  <c r="O172" i="35" s="1"/>
  <c r="W173" i="35"/>
  <c r="J175" i="35"/>
  <c r="AB176" i="35"/>
  <c r="AC176" i="35" s="1"/>
  <c r="AD176" i="35" s="1"/>
  <c r="G177" i="35"/>
  <c r="G179" i="35"/>
  <c r="Z181" i="35"/>
  <c r="C182" i="35"/>
  <c r="I182" i="35"/>
  <c r="W183" i="35"/>
  <c r="AB185" i="35"/>
  <c r="AC185" i="35" s="1"/>
  <c r="AD185" i="35" s="1"/>
  <c r="C187" i="35"/>
  <c r="AB187" i="35"/>
  <c r="AC187" i="35" s="1"/>
  <c r="AD187" i="35" s="1"/>
  <c r="I188" i="35"/>
  <c r="W190" i="35"/>
  <c r="AB191" i="35"/>
  <c r="AC191" i="35" s="1"/>
  <c r="AD191" i="35" s="1"/>
  <c r="Z196" i="35"/>
  <c r="Z197" i="35"/>
  <c r="W197" i="35"/>
  <c r="C197" i="35"/>
  <c r="G206" i="35"/>
  <c r="G208" i="35"/>
  <c r="W208" i="35"/>
  <c r="W209" i="35"/>
  <c r="Z212" i="35"/>
  <c r="C212" i="35"/>
  <c r="C213" i="35"/>
  <c r="I213" i="35"/>
  <c r="J213" i="35"/>
  <c r="K213" i="35" s="1"/>
  <c r="N213" i="35" s="1"/>
  <c r="T213" i="35" s="1"/>
  <c r="AE213" i="35" s="1"/>
  <c r="G216" i="35"/>
  <c r="W221" i="35"/>
  <c r="G246" i="35"/>
  <c r="G200" i="35"/>
  <c r="K200" i="35" s="1"/>
  <c r="N200" i="35" s="1"/>
  <c r="T200" i="35" s="1"/>
  <c r="AE200" i="35" s="1"/>
  <c r="AB200" i="35"/>
  <c r="AC200" i="35" s="1"/>
  <c r="AD200" i="35" s="1"/>
  <c r="Z202" i="35"/>
  <c r="K202" i="35"/>
  <c r="N202" i="35" s="1"/>
  <c r="T202" i="35" s="1"/>
  <c r="AE202" i="35" s="1"/>
  <c r="Z203" i="35"/>
  <c r="Z204" i="35"/>
  <c r="G205" i="35"/>
  <c r="AB206" i="35"/>
  <c r="AC206" i="35" s="1"/>
  <c r="AD206" i="35" s="1"/>
  <c r="K210" i="35"/>
  <c r="N210" i="35" s="1"/>
  <c r="T210" i="35" s="1"/>
  <c r="AE210" i="35" s="1"/>
  <c r="AF210" i="35" s="1"/>
  <c r="AH210" i="35" s="1"/>
  <c r="AB212" i="35"/>
  <c r="AC212" i="35" s="1"/>
  <c r="AD212" i="35" s="1"/>
  <c r="AB220" i="35"/>
  <c r="AC220" i="35" s="1"/>
  <c r="AD220" i="35" s="1"/>
  <c r="AB224" i="35"/>
  <c r="AC224" i="35" s="1"/>
  <c r="AD224" i="35" s="1"/>
  <c r="AB225" i="35"/>
  <c r="AC225" i="35" s="1"/>
  <c r="AD225" i="35" s="1"/>
  <c r="J227" i="35"/>
  <c r="G230" i="35"/>
  <c r="W230" i="35"/>
  <c r="K231" i="35"/>
  <c r="N231" i="35" s="1"/>
  <c r="T231" i="35" s="1"/>
  <c r="AE231" i="35" s="1"/>
  <c r="J232" i="35"/>
  <c r="C235" i="35"/>
  <c r="AB235" i="35"/>
  <c r="AC235" i="35" s="1"/>
  <c r="AD235" i="35" s="1"/>
  <c r="C241" i="35"/>
  <c r="AB244" i="35"/>
  <c r="AC244" i="35" s="1"/>
  <c r="AD244" i="35" s="1"/>
  <c r="Z245" i="35"/>
  <c r="W245" i="35"/>
  <c r="W246" i="35"/>
  <c r="AB246" i="35"/>
  <c r="AC246" i="35" s="1"/>
  <c r="AD246" i="35" s="1"/>
  <c r="J247" i="35"/>
  <c r="K247" i="35" s="1"/>
  <c r="J248" i="35"/>
  <c r="G250" i="35"/>
  <c r="K250" i="35" s="1"/>
  <c r="N250" i="35" s="1"/>
  <c r="T250" i="35" s="1"/>
  <c r="AB253" i="35"/>
  <c r="AC253" i="35" s="1"/>
  <c r="AD253" i="35" s="1"/>
  <c r="G255" i="35"/>
  <c r="K255" i="35" s="1"/>
  <c r="O255" i="35" s="1"/>
  <c r="AB256" i="35"/>
  <c r="AC256" i="35" s="1"/>
  <c r="AD256" i="35" s="1"/>
  <c r="Z258" i="35"/>
  <c r="AB258" i="35"/>
  <c r="AC258" i="35" s="1"/>
  <c r="AD258" i="35" s="1"/>
  <c r="K260" i="35"/>
  <c r="N260" i="35" s="1"/>
  <c r="T260" i="35" s="1"/>
  <c r="AE260" i="35" s="1"/>
  <c r="J261" i="35"/>
  <c r="Z261" i="35"/>
  <c r="AB267" i="35"/>
  <c r="AC267" i="35" s="1"/>
  <c r="AD267" i="35" s="1"/>
  <c r="J268" i="35"/>
  <c r="K268" i="35" s="1"/>
  <c r="C270" i="35"/>
  <c r="AB274" i="35"/>
  <c r="AC274" i="35" s="1"/>
  <c r="AD274" i="35" s="1"/>
  <c r="Z275" i="35"/>
  <c r="J276" i="35"/>
  <c r="Z278" i="35"/>
  <c r="G278" i="35"/>
  <c r="W278" i="35"/>
  <c r="C281" i="35"/>
  <c r="C282" i="35"/>
  <c r="W284" i="35"/>
  <c r="AB284" i="35"/>
  <c r="AC284" i="35" s="1"/>
  <c r="AD284" i="35" s="1"/>
  <c r="W285" i="35"/>
  <c r="W286" i="35"/>
  <c r="C290" i="35"/>
  <c r="Z291" i="35"/>
  <c r="AB291" i="35"/>
  <c r="AC291" i="35" s="1"/>
  <c r="AD291" i="35" s="1"/>
  <c r="G293" i="35"/>
  <c r="J295" i="35"/>
  <c r="I295" i="35"/>
  <c r="I300" i="35"/>
  <c r="J300" i="35"/>
  <c r="G313" i="35"/>
  <c r="K313" i="35" s="1"/>
  <c r="O313" i="35" s="1"/>
  <c r="Z251" i="35"/>
  <c r="G259" i="35"/>
  <c r="Z263" i="35"/>
  <c r="W274" i="35"/>
  <c r="Z301" i="35"/>
  <c r="W301" i="35"/>
  <c r="G218" i="35"/>
  <c r="K218" i="35" s="1"/>
  <c r="N218" i="35" s="1"/>
  <c r="T218" i="35" s="1"/>
  <c r="AE218" i="35" s="1"/>
  <c r="C221" i="35"/>
  <c r="G223" i="35"/>
  <c r="K223" i="35" s="1"/>
  <c r="N223" i="35" s="1"/>
  <c r="T223" i="35" s="1"/>
  <c r="AE223" i="35" s="1"/>
  <c r="G225" i="35"/>
  <c r="K225" i="35" s="1"/>
  <c r="N225" i="35" s="1"/>
  <c r="T225" i="35" s="1"/>
  <c r="AE225" i="35" s="1"/>
  <c r="C226" i="35"/>
  <c r="AB226" i="35"/>
  <c r="AC226" i="35" s="1"/>
  <c r="AD226" i="35" s="1"/>
  <c r="J230" i="35"/>
  <c r="I231" i="35"/>
  <c r="I236" i="35"/>
  <c r="Z236" i="35"/>
  <c r="G239" i="35"/>
  <c r="K239" i="35" s="1"/>
  <c r="N239" i="35" s="1"/>
  <c r="T239" i="35" s="1"/>
  <c r="AE239" i="35" s="1"/>
  <c r="W241" i="35"/>
  <c r="C251" i="35"/>
  <c r="G252" i="35"/>
  <c r="Z255" i="35"/>
  <c r="I257" i="35"/>
  <c r="Z257" i="35"/>
  <c r="I260" i="35"/>
  <c r="C263" i="35"/>
  <c r="G264" i="35"/>
  <c r="K264" i="35" s="1"/>
  <c r="N264" i="35" s="1"/>
  <c r="T264" i="35" s="1"/>
  <c r="AE264" i="35" s="1"/>
  <c r="Z268" i="35"/>
  <c r="W270" i="35"/>
  <c r="G272" i="35"/>
  <c r="K272" i="35" s="1"/>
  <c r="N272" i="35" s="1"/>
  <c r="T272" i="35" s="1"/>
  <c r="AE272" i="35" s="1"/>
  <c r="C275" i="35"/>
  <c r="W280" i="35"/>
  <c r="C285" i="35"/>
  <c r="C286" i="35"/>
  <c r="Z293" i="35"/>
  <c r="C293" i="35"/>
  <c r="W293" i="35"/>
  <c r="W294" i="35"/>
  <c r="Z294" i="35"/>
  <c r="J297" i="35"/>
  <c r="I297" i="35"/>
  <c r="C179" i="35"/>
  <c r="AB179" i="35"/>
  <c r="AC179" i="35" s="1"/>
  <c r="AD179" i="35" s="1"/>
  <c r="W180" i="35"/>
  <c r="G181" i="35"/>
  <c r="K181" i="35" s="1"/>
  <c r="N181" i="35" s="1"/>
  <c r="T181" i="35" s="1"/>
  <c r="AE181" i="35" s="1"/>
  <c r="AF181" i="35" s="1"/>
  <c r="AH181" i="35" s="1"/>
  <c r="G184" i="35"/>
  <c r="AB186" i="35"/>
  <c r="AC186" i="35" s="1"/>
  <c r="AD186" i="35" s="1"/>
  <c r="W189" i="35"/>
  <c r="G191" i="35"/>
  <c r="AB192" i="35"/>
  <c r="AC192" i="35" s="1"/>
  <c r="AD192" i="35" s="1"/>
  <c r="AB193" i="35"/>
  <c r="AC193" i="35" s="1"/>
  <c r="AD193" i="35" s="1"/>
  <c r="G194" i="35"/>
  <c r="K194" i="35" s="1"/>
  <c r="AB195" i="35"/>
  <c r="AC195" i="35" s="1"/>
  <c r="AD195" i="35" s="1"/>
  <c r="AB198" i="35"/>
  <c r="AC198" i="35" s="1"/>
  <c r="AD198" i="35" s="1"/>
  <c r="G204" i="35"/>
  <c r="C209" i="35"/>
  <c r="AB209" i="35"/>
  <c r="AC209" i="35" s="1"/>
  <c r="AD209" i="35" s="1"/>
  <c r="AB214" i="35"/>
  <c r="AC214" i="35" s="1"/>
  <c r="AD214" i="35" s="1"/>
  <c r="C217" i="35"/>
  <c r="AB218" i="35"/>
  <c r="AC218" i="35" s="1"/>
  <c r="AD218" i="35" s="1"/>
  <c r="J221" i="35"/>
  <c r="K221" i="35" s="1"/>
  <c r="C222" i="35"/>
  <c r="AB222" i="35"/>
  <c r="AC222" i="35" s="1"/>
  <c r="AD222" i="35" s="1"/>
  <c r="C223" i="35"/>
  <c r="AB223" i="35"/>
  <c r="AC223" i="35" s="1"/>
  <c r="AD223" i="35" s="1"/>
  <c r="J226" i="35"/>
  <c r="K226" i="35" s="1"/>
  <c r="AB228" i="35"/>
  <c r="AC228" i="35" s="1"/>
  <c r="AD228" i="35" s="1"/>
  <c r="AB229" i="35"/>
  <c r="AC229" i="35" s="1"/>
  <c r="AD229" i="35" s="1"/>
  <c r="Z232" i="35"/>
  <c r="G235" i="35"/>
  <c r="K235" i="35" s="1"/>
  <c r="N235" i="35" s="1"/>
  <c r="T235" i="35" s="1"/>
  <c r="AE235" i="35" s="1"/>
  <c r="G237" i="35"/>
  <c r="K237" i="35" s="1"/>
  <c r="N237" i="35" s="1"/>
  <c r="C238" i="35"/>
  <c r="Z239" i="35"/>
  <c r="AB239" i="35"/>
  <c r="AC239" i="35" s="1"/>
  <c r="AD239" i="35" s="1"/>
  <c r="J242" i="35"/>
  <c r="W243" i="35"/>
  <c r="C246" i="35"/>
  <c r="AB247" i="35"/>
  <c r="AC247" i="35" s="1"/>
  <c r="AD247" i="35" s="1"/>
  <c r="AB249" i="35"/>
  <c r="AC249" i="35" s="1"/>
  <c r="AD249" i="35" s="1"/>
  <c r="I250" i="35"/>
  <c r="G251" i="35"/>
  <c r="J251" i="35"/>
  <c r="AB251" i="35"/>
  <c r="AC251" i="35" s="1"/>
  <c r="AD251" i="35" s="1"/>
  <c r="AB252" i="35"/>
  <c r="AC252" i="35" s="1"/>
  <c r="AD252" i="35" s="1"/>
  <c r="Z254" i="35"/>
  <c r="AB254" i="35"/>
  <c r="AC254" i="35" s="1"/>
  <c r="AD254" i="35" s="1"/>
  <c r="C255" i="35"/>
  <c r="G256" i="35"/>
  <c r="G258" i="35"/>
  <c r="K258" i="35" s="1"/>
  <c r="O258" i="35" s="1"/>
  <c r="AB261" i="35"/>
  <c r="AC261" i="35" s="1"/>
  <c r="AD261" i="35" s="1"/>
  <c r="I262" i="35"/>
  <c r="G263" i="35"/>
  <c r="J263" i="35"/>
  <c r="AB263" i="35"/>
  <c r="AC263" i="35" s="1"/>
  <c r="AD263" i="35" s="1"/>
  <c r="AB264" i="35"/>
  <c r="AC264" i="35" s="1"/>
  <c r="AD264" i="35" s="1"/>
  <c r="Z266" i="35"/>
  <c r="W266" i="35"/>
  <c r="C271" i="35"/>
  <c r="AB272" i="35"/>
  <c r="AC272" i="35" s="1"/>
  <c r="AD272" i="35" s="1"/>
  <c r="C274" i="35"/>
  <c r="J275" i="35"/>
  <c r="K275" i="35" s="1"/>
  <c r="Z277" i="35"/>
  <c r="AB278" i="35"/>
  <c r="AC278" i="35" s="1"/>
  <c r="AD278" i="35" s="1"/>
  <c r="AB279" i="35"/>
  <c r="AC279" i="35" s="1"/>
  <c r="AD279" i="35" s="1"/>
  <c r="J283" i="35"/>
  <c r="O284" i="35"/>
  <c r="I286" i="35"/>
  <c r="W290" i="35"/>
  <c r="AB290" i="35"/>
  <c r="AC290" i="35" s="1"/>
  <c r="AD290" i="35" s="1"/>
  <c r="J293" i="35"/>
  <c r="G320" i="35"/>
  <c r="AB294" i="35"/>
  <c r="AC294" i="35" s="1"/>
  <c r="AD294" i="35" s="1"/>
  <c r="C297" i="35"/>
  <c r="G297" i="35"/>
  <c r="G300" i="35"/>
  <c r="W300" i="35"/>
  <c r="J301" i="35"/>
  <c r="AB303" i="35"/>
  <c r="AC303" i="35" s="1"/>
  <c r="AD303" i="35" s="1"/>
  <c r="Z304" i="35"/>
  <c r="AB305" i="35"/>
  <c r="AC305" i="35" s="1"/>
  <c r="AD305" i="35" s="1"/>
  <c r="J310" i="35"/>
  <c r="C311" i="35"/>
  <c r="W319" i="35"/>
  <c r="C320" i="35"/>
  <c r="W320" i="35"/>
  <c r="AB320" i="35"/>
  <c r="AC320" i="35" s="1"/>
  <c r="AD320" i="35" s="1"/>
  <c r="J321" i="35"/>
  <c r="W321" i="35"/>
  <c r="AB321" i="35"/>
  <c r="AC321" i="35" s="1"/>
  <c r="AD321" i="35" s="1"/>
  <c r="G322" i="35"/>
  <c r="K322" i="35" s="1"/>
  <c r="O322" i="35" s="1"/>
  <c r="J324" i="35"/>
  <c r="AB325" i="35"/>
  <c r="AC325" i="35" s="1"/>
  <c r="AD325" i="35" s="1"/>
  <c r="I326" i="35"/>
  <c r="G327" i="35"/>
  <c r="J327" i="35"/>
  <c r="AB327" i="35"/>
  <c r="AC327" i="35" s="1"/>
  <c r="AD327" i="35" s="1"/>
  <c r="AB328" i="35"/>
  <c r="AC328" i="35" s="1"/>
  <c r="AD328" i="35" s="1"/>
  <c r="AB330" i="35"/>
  <c r="AC330" i="35" s="1"/>
  <c r="AD330" i="35" s="1"/>
  <c r="W331" i="35"/>
  <c r="AB331" i="35"/>
  <c r="AC331" i="35" s="1"/>
  <c r="AD331" i="35" s="1"/>
  <c r="J332" i="35"/>
  <c r="K332" i="35" s="1"/>
  <c r="Z332" i="35"/>
  <c r="W334" i="35"/>
  <c r="C335" i="35"/>
  <c r="W335" i="35"/>
  <c r="AB335" i="35"/>
  <c r="AC335" i="35" s="1"/>
  <c r="AD335" i="35" s="1"/>
  <c r="J336" i="35"/>
  <c r="K336" i="35" s="1"/>
  <c r="W336" i="35"/>
  <c r="AB336" i="35"/>
  <c r="AC336" i="35" s="1"/>
  <c r="AD336" i="35" s="1"/>
  <c r="J337" i="35"/>
  <c r="AB337" i="35"/>
  <c r="AC337" i="35" s="1"/>
  <c r="AD337" i="35" s="1"/>
  <c r="Z296" i="35"/>
  <c r="C301" i="35"/>
  <c r="C304" i="35"/>
  <c r="AB304" i="35"/>
  <c r="AC304" i="35" s="1"/>
  <c r="AD304" i="35" s="1"/>
  <c r="I306" i="35"/>
  <c r="AB310" i="35"/>
  <c r="AC310" i="35" s="1"/>
  <c r="AD310" i="35" s="1"/>
  <c r="Z313" i="35"/>
  <c r="I314" i="35"/>
  <c r="C321" i="35"/>
  <c r="I322" i="35"/>
  <c r="G323" i="35"/>
  <c r="J323" i="35"/>
  <c r="AB323" i="35"/>
  <c r="AC323" i="35" s="1"/>
  <c r="AD323" i="35" s="1"/>
  <c r="G326" i="35"/>
  <c r="K326" i="35" s="1"/>
  <c r="N326" i="35" s="1"/>
  <c r="T326" i="35" s="1"/>
  <c r="AE326" i="35" s="1"/>
  <c r="Z327" i="35"/>
  <c r="I329" i="35"/>
  <c r="AB329" i="35"/>
  <c r="AC329" i="35" s="1"/>
  <c r="AD329" i="35" s="1"/>
  <c r="G331" i="35"/>
  <c r="C332" i="35"/>
  <c r="C336" i="35"/>
  <c r="AB285" i="35"/>
  <c r="AC285" i="35" s="1"/>
  <c r="AD285" i="35" s="1"/>
  <c r="Z287" i="35"/>
  <c r="AB287" i="35"/>
  <c r="AC287" i="35" s="1"/>
  <c r="AD287" i="35" s="1"/>
  <c r="AB288" i="35"/>
  <c r="AC288" i="35" s="1"/>
  <c r="AD288" i="35" s="1"/>
  <c r="Z292" i="35"/>
  <c r="C296" i="35"/>
  <c r="W297" i="35"/>
  <c r="AB298" i="35"/>
  <c r="AC298" i="35" s="1"/>
  <c r="AD298" i="35" s="1"/>
  <c r="AB299" i="35"/>
  <c r="AC299" i="35" s="1"/>
  <c r="AD299" i="35" s="1"/>
  <c r="AB301" i="35"/>
  <c r="AC301" i="35" s="1"/>
  <c r="AD301" i="35" s="1"/>
  <c r="O303" i="35"/>
  <c r="J304" i="35"/>
  <c r="C305" i="35"/>
  <c r="C307" i="35"/>
  <c r="C308" i="35"/>
  <c r="AB308" i="35"/>
  <c r="AC308" i="35" s="1"/>
  <c r="AD308" i="35" s="1"/>
  <c r="Z309" i="35"/>
  <c r="C313" i="35"/>
  <c r="AB313" i="35"/>
  <c r="AC313" i="35" s="1"/>
  <c r="AD313" i="35" s="1"/>
  <c r="AB314" i="35"/>
  <c r="AC314" i="35" s="1"/>
  <c r="AD314" i="35" s="1"/>
  <c r="Z318" i="35"/>
  <c r="AB319" i="35"/>
  <c r="AC319" i="35" s="1"/>
  <c r="AD319" i="35" s="1"/>
  <c r="AB326" i="35"/>
  <c r="AC326" i="35" s="1"/>
  <c r="AD326" i="35" s="1"/>
  <c r="C327" i="35"/>
  <c r="G328" i="35"/>
  <c r="K328" i="35" s="1"/>
  <c r="N328" i="35" s="1"/>
  <c r="T328" i="35" s="1"/>
  <c r="AE328" i="35" s="1"/>
  <c r="I330" i="35"/>
  <c r="Z333" i="35"/>
  <c r="AB334" i="35"/>
  <c r="AC334" i="35" s="1"/>
  <c r="AD334" i="35" s="1"/>
  <c r="G337" i="35"/>
  <c r="K7" i="35"/>
  <c r="O7" i="35" s="1"/>
  <c r="M3" i="35"/>
  <c r="O15" i="35"/>
  <c r="H3" i="35"/>
  <c r="D3" i="35"/>
  <c r="F3" i="35"/>
  <c r="G10" i="35"/>
  <c r="K10" i="35" s="1"/>
  <c r="N10" i="35" s="1"/>
  <c r="T10" i="35" s="1"/>
  <c r="AE10" i="35" s="1"/>
  <c r="AF10" i="35" s="1"/>
  <c r="AH10" i="35" s="1"/>
  <c r="I10" i="35"/>
  <c r="Z13" i="35"/>
  <c r="G18" i="35"/>
  <c r="K18" i="35" s="1"/>
  <c r="N18" i="35" s="1"/>
  <c r="T18" i="35" s="1"/>
  <c r="AE18" i="35" s="1"/>
  <c r="AF18" i="35" s="1"/>
  <c r="AH18" i="35" s="1"/>
  <c r="G22" i="35"/>
  <c r="K22" i="35" s="1"/>
  <c r="N22" i="35" s="1"/>
  <c r="T22" i="35" s="1"/>
  <c r="AE22" i="35" s="1"/>
  <c r="E3" i="35"/>
  <c r="P3" i="35"/>
  <c r="W9" i="35"/>
  <c r="W17" i="35"/>
  <c r="G19" i="35"/>
  <c r="W23" i="35"/>
  <c r="C23" i="35"/>
  <c r="Z23" i="35"/>
  <c r="G39" i="35"/>
  <c r="K39" i="35" s="1"/>
  <c r="N39" i="35" s="1"/>
  <c r="T39" i="35" s="1"/>
  <c r="AE39" i="35" s="1"/>
  <c r="AF39" i="35" s="1"/>
  <c r="AH39" i="35" s="1"/>
  <c r="W18" i="35"/>
  <c r="C18" i="35"/>
  <c r="W22" i="35"/>
  <c r="C22" i="35"/>
  <c r="O36" i="35"/>
  <c r="K43" i="35"/>
  <c r="N43" i="35" s="1"/>
  <c r="T43" i="35" s="1"/>
  <c r="AE43" i="35" s="1"/>
  <c r="W10" i="35"/>
  <c r="C10" i="35"/>
  <c r="AE311" i="35"/>
  <c r="AE307" i="35"/>
  <c r="AF307" i="35" s="1"/>
  <c r="AH307" i="35" s="1"/>
  <c r="AE250" i="35"/>
  <c r="AF250" i="35" s="1"/>
  <c r="AH250" i="35" s="1"/>
  <c r="AE120" i="35"/>
  <c r="AE36" i="35"/>
  <c r="I7" i="35"/>
  <c r="AB7" i="35"/>
  <c r="AC7" i="35" s="1"/>
  <c r="AD7" i="35" s="1"/>
  <c r="D65" i="24" s="1"/>
  <c r="S8" i="35"/>
  <c r="S3" i="35" s="1"/>
  <c r="I11" i="35"/>
  <c r="W11" i="35"/>
  <c r="I15" i="35"/>
  <c r="W15" i="35"/>
  <c r="W19" i="35"/>
  <c r="C19" i="35"/>
  <c r="Z19" i="35"/>
  <c r="G23" i="35"/>
  <c r="K23" i="35" s="1"/>
  <c r="N23" i="35" s="1"/>
  <c r="T23" i="35" s="1"/>
  <c r="AE23" i="35" s="1"/>
  <c r="J24" i="35"/>
  <c r="I24" i="35"/>
  <c r="G31" i="35"/>
  <c r="K31" i="35" s="1"/>
  <c r="N31" i="35" s="1"/>
  <c r="T31" i="35" s="1"/>
  <c r="AE31" i="35" s="1"/>
  <c r="K40" i="35"/>
  <c r="N40" i="35" s="1"/>
  <c r="T40" i="35" s="1"/>
  <c r="AE40" i="35" s="1"/>
  <c r="G47" i="35"/>
  <c r="K47" i="35" s="1"/>
  <c r="N47" i="35" s="1"/>
  <c r="T47" i="35" s="1"/>
  <c r="AE47" i="35" s="1"/>
  <c r="W14" i="35"/>
  <c r="C14" i="35"/>
  <c r="J8" i="35"/>
  <c r="G14" i="35"/>
  <c r="K14" i="35" s="1"/>
  <c r="N14" i="35" s="1"/>
  <c r="T14" i="35" s="1"/>
  <c r="AE14" i="35" s="1"/>
  <c r="AF14" i="35" s="1"/>
  <c r="AH14" i="35" s="1"/>
  <c r="J20" i="35"/>
  <c r="I20" i="35"/>
  <c r="C26" i="35"/>
  <c r="Z27" i="35"/>
  <c r="I28" i="35"/>
  <c r="C30" i="35"/>
  <c r="Z31" i="35"/>
  <c r="I32" i="35"/>
  <c r="C34" i="35"/>
  <c r="Z35" i="35"/>
  <c r="I36" i="35"/>
  <c r="C38" i="35"/>
  <c r="Z39" i="35"/>
  <c r="I40" i="35"/>
  <c r="C42" i="35"/>
  <c r="Z43" i="35"/>
  <c r="I44" i="35"/>
  <c r="C46" i="35"/>
  <c r="C49" i="35"/>
  <c r="W50" i="35"/>
  <c r="C50" i="35"/>
  <c r="C51" i="35"/>
  <c r="C53" i="35"/>
  <c r="Z54" i="35"/>
  <c r="W54" i="35"/>
  <c r="C54" i="35"/>
  <c r="I55" i="35"/>
  <c r="J55" i="35"/>
  <c r="I59" i="35"/>
  <c r="J59" i="35"/>
  <c r="I63" i="35"/>
  <c r="J63" i="35"/>
  <c r="K63" i="35" s="1"/>
  <c r="I67" i="35"/>
  <c r="J67" i="35"/>
  <c r="K67" i="35" s="1"/>
  <c r="W73" i="35"/>
  <c r="C73" i="35"/>
  <c r="Z73" i="35"/>
  <c r="G82" i="35"/>
  <c r="K82" i="35" s="1"/>
  <c r="N82" i="35" s="1"/>
  <c r="T82" i="35" s="1"/>
  <c r="AE82" i="35" s="1"/>
  <c r="G98" i="35"/>
  <c r="K98" i="35" s="1"/>
  <c r="N98" i="35" s="1"/>
  <c r="T98" i="35" s="1"/>
  <c r="AE98" i="35" s="1"/>
  <c r="C27" i="35"/>
  <c r="C31" i="35"/>
  <c r="C35" i="35"/>
  <c r="C39" i="35"/>
  <c r="C43" i="35"/>
  <c r="C47" i="35"/>
  <c r="W47" i="35"/>
  <c r="Z58" i="35"/>
  <c r="W58" i="35"/>
  <c r="C58" i="35"/>
  <c r="Z62" i="35"/>
  <c r="W62" i="35"/>
  <c r="C62" i="35"/>
  <c r="Z66" i="35"/>
  <c r="W66" i="35"/>
  <c r="C66" i="35"/>
  <c r="Z70" i="35"/>
  <c r="W70" i="35"/>
  <c r="C70" i="35"/>
  <c r="J70" i="35"/>
  <c r="I70" i="35"/>
  <c r="G74" i="35"/>
  <c r="J78" i="35"/>
  <c r="I78" i="35"/>
  <c r="G94" i="35"/>
  <c r="K94" i="35" s="1"/>
  <c r="N94" i="35" s="1"/>
  <c r="T94" i="35" s="1"/>
  <c r="AE94" i="35" s="1"/>
  <c r="O120" i="35"/>
  <c r="G50" i="35"/>
  <c r="K50" i="35" s="1"/>
  <c r="N50" i="35" s="1"/>
  <c r="T50" i="35" s="1"/>
  <c r="AE50" i="35" s="1"/>
  <c r="Z51" i="35"/>
  <c r="G54" i="35"/>
  <c r="K54" i="35" s="1"/>
  <c r="N54" i="35" s="1"/>
  <c r="T54" i="35" s="1"/>
  <c r="AE54" i="35" s="1"/>
  <c r="W57" i="35"/>
  <c r="C57" i="35"/>
  <c r="W61" i="35"/>
  <c r="C61" i="35"/>
  <c r="W65" i="35"/>
  <c r="C65" i="35"/>
  <c r="W69" i="35"/>
  <c r="C69" i="35"/>
  <c r="W77" i="35"/>
  <c r="C77" i="35"/>
  <c r="Z77" i="35"/>
  <c r="N58" i="35"/>
  <c r="T58" i="35" s="1"/>
  <c r="AE58" i="35" s="1"/>
  <c r="N66" i="35"/>
  <c r="T66" i="35" s="1"/>
  <c r="AE66" i="35" s="1"/>
  <c r="J74" i="35"/>
  <c r="I74" i="35"/>
  <c r="N86" i="35"/>
  <c r="T86" i="35" s="1"/>
  <c r="AE86" i="35" s="1"/>
  <c r="AF86" i="35" s="1"/>
  <c r="AH86" i="35" s="1"/>
  <c r="J71" i="35"/>
  <c r="C74" i="35"/>
  <c r="W74" i="35"/>
  <c r="J75" i="35"/>
  <c r="C78" i="35"/>
  <c r="W78" i="35"/>
  <c r="J79" i="35"/>
  <c r="K79" i="35" s="1"/>
  <c r="C82" i="35"/>
  <c r="W82" i="35"/>
  <c r="J83" i="35"/>
  <c r="K83" i="35" s="1"/>
  <c r="C86" i="35"/>
  <c r="W86" i="35"/>
  <c r="J87" i="35"/>
  <c r="C90" i="35"/>
  <c r="W90" i="35"/>
  <c r="J91" i="35"/>
  <c r="K91" i="35" s="1"/>
  <c r="C94" i="35"/>
  <c r="W94" i="35"/>
  <c r="J95" i="35"/>
  <c r="C98" i="35"/>
  <c r="W98" i="35"/>
  <c r="J99" i="35"/>
  <c r="I100" i="35"/>
  <c r="W100" i="35"/>
  <c r="I104" i="35"/>
  <c r="W104" i="35"/>
  <c r="I108" i="35"/>
  <c r="W108" i="35"/>
  <c r="I112" i="35"/>
  <c r="W112" i="35"/>
  <c r="I116" i="35"/>
  <c r="W116" i="35"/>
  <c r="C122" i="35"/>
  <c r="G125" i="35"/>
  <c r="J125" i="35"/>
  <c r="K135" i="35"/>
  <c r="N135" i="35" s="1"/>
  <c r="T135" i="35" s="1"/>
  <c r="AE135" i="35" s="1"/>
  <c r="AF135" i="35" s="1"/>
  <c r="AH135" i="35" s="1"/>
  <c r="T162" i="35"/>
  <c r="AE162" i="35" s="1"/>
  <c r="Z102" i="35"/>
  <c r="G103" i="35"/>
  <c r="Z106" i="35"/>
  <c r="G107" i="35"/>
  <c r="Z110" i="35"/>
  <c r="G111" i="35"/>
  <c r="K111" i="35" s="1"/>
  <c r="N111" i="35" s="1"/>
  <c r="T111" i="35" s="1"/>
  <c r="AE111" i="35" s="1"/>
  <c r="AF111" i="35" s="1"/>
  <c r="AH111" i="35" s="1"/>
  <c r="Z114" i="35"/>
  <c r="G115" i="35"/>
  <c r="Z118" i="35"/>
  <c r="G119" i="35"/>
  <c r="K119" i="35" s="1"/>
  <c r="N119" i="35" s="1"/>
  <c r="T119" i="35" s="1"/>
  <c r="AE119" i="35" s="1"/>
  <c r="T139" i="35"/>
  <c r="AE139" i="35" s="1"/>
  <c r="Z81" i="35"/>
  <c r="I82" i="35"/>
  <c r="Z85" i="35"/>
  <c r="I86" i="35"/>
  <c r="Z89" i="35"/>
  <c r="I90" i="35"/>
  <c r="Z93" i="35"/>
  <c r="I94" i="35"/>
  <c r="Z97" i="35"/>
  <c r="I98" i="35"/>
  <c r="W102" i="35"/>
  <c r="W106" i="35"/>
  <c r="W110" i="35"/>
  <c r="W114" i="35"/>
  <c r="W118" i="35"/>
  <c r="J121" i="35"/>
  <c r="J123" i="35"/>
  <c r="W126" i="35"/>
  <c r="C126" i="35"/>
  <c r="Z126" i="35"/>
  <c r="O154" i="35"/>
  <c r="C81" i="35"/>
  <c r="C85" i="35"/>
  <c r="C89" i="35"/>
  <c r="C93" i="35"/>
  <c r="C97" i="35"/>
  <c r="W99" i="35"/>
  <c r="C100" i="35"/>
  <c r="W103" i="35"/>
  <c r="C103" i="35"/>
  <c r="C104" i="35"/>
  <c r="W107" i="35"/>
  <c r="C107" i="35"/>
  <c r="C108" i="35"/>
  <c r="W111" i="35"/>
  <c r="C111" i="35"/>
  <c r="C112" i="35"/>
  <c r="W115" i="35"/>
  <c r="C115" i="35"/>
  <c r="C116" i="35"/>
  <c r="W119" i="35"/>
  <c r="C119" i="35"/>
  <c r="C124" i="35"/>
  <c r="W124" i="35"/>
  <c r="J127" i="35"/>
  <c r="I127" i="35"/>
  <c r="C123" i="35"/>
  <c r="C127" i="35"/>
  <c r="C131" i="35"/>
  <c r="C135" i="35"/>
  <c r="C139" i="35"/>
  <c r="Z140" i="35"/>
  <c r="C143" i="35"/>
  <c r="Z144" i="35"/>
  <c r="I145" i="35"/>
  <c r="C147" i="35"/>
  <c r="W148" i="35"/>
  <c r="W152" i="35"/>
  <c r="W156" i="35"/>
  <c r="W160" i="35"/>
  <c r="W164" i="35"/>
  <c r="G171" i="35"/>
  <c r="G175" i="35"/>
  <c r="K175" i="35" s="1"/>
  <c r="N175" i="35" s="1"/>
  <c r="T175" i="35" s="1"/>
  <c r="AE175" i="35" s="1"/>
  <c r="C144" i="35"/>
  <c r="C148" i="35"/>
  <c r="W149" i="35"/>
  <c r="C149" i="35"/>
  <c r="C150" i="35"/>
  <c r="C152" i="35"/>
  <c r="W153" i="35"/>
  <c r="C153" i="35"/>
  <c r="C154" i="35"/>
  <c r="C156" i="35"/>
  <c r="W157" i="35"/>
  <c r="C157" i="35"/>
  <c r="C158" i="35"/>
  <c r="C160" i="35"/>
  <c r="W161" i="35"/>
  <c r="C161" i="35"/>
  <c r="C162" i="35"/>
  <c r="C164" i="35"/>
  <c r="W165" i="35"/>
  <c r="C165" i="35"/>
  <c r="C166" i="35"/>
  <c r="C168" i="35"/>
  <c r="W172" i="35"/>
  <c r="C172" i="35"/>
  <c r="Z172" i="35"/>
  <c r="W176" i="35"/>
  <c r="C176" i="35"/>
  <c r="Z176" i="35"/>
  <c r="T193" i="35"/>
  <c r="AE193" i="35" s="1"/>
  <c r="AF193" i="35" s="1"/>
  <c r="AH193" i="35" s="1"/>
  <c r="O193" i="35"/>
  <c r="Z130" i="35"/>
  <c r="I131" i="35"/>
  <c r="Z134" i="35"/>
  <c r="I135" i="35"/>
  <c r="Z138" i="35"/>
  <c r="I139" i="35"/>
  <c r="Z142" i="35"/>
  <c r="I150" i="35"/>
  <c r="W150" i="35"/>
  <c r="I154" i="35"/>
  <c r="W154" i="35"/>
  <c r="I158" i="35"/>
  <c r="W158" i="35"/>
  <c r="I162" i="35"/>
  <c r="W162" i="35"/>
  <c r="I166" i="35"/>
  <c r="W166" i="35"/>
  <c r="W168" i="35"/>
  <c r="J169" i="35"/>
  <c r="K169" i="35" s="1"/>
  <c r="N169" i="35" s="1"/>
  <c r="T169" i="35" s="1"/>
  <c r="AE169" i="35" s="1"/>
  <c r="I169" i="35"/>
  <c r="J173" i="35"/>
  <c r="I173" i="35"/>
  <c r="J177" i="35"/>
  <c r="I177" i="35"/>
  <c r="O187" i="35"/>
  <c r="C130" i="35"/>
  <c r="C134" i="35"/>
  <c r="C138" i="35"/>
  <c r="C142" i="35"/>
  <c r="K149" i="35"/>
  <c r="N149" i="35" s="1"/>
  <c r="T149" i="35" s="1"/>
  <c r="AE149" i="35" s="1"/>
  <c r="K161" i="35"/>
  <c r="N161" i="35" s="1"/>
  <c r="T161" i="35" s="1"/>
  <c r="AE161" i="35" s="1"/>
  <c r="AF161" i="35" s="1"/>
  <c r="AH161" i="35" s="1"/>
  <c r="K165" i="35"/>
  <c r="N165" i="35" s="1"/>
  <c r="T165" i="35" s="1"/>
  <c r="AE165" i="35" s="1"/>
  <c r="T185" i="35"/>
  <c r="AE185" i="35" s="1"/>
  <c r="AF185" i="35" s="1"/>
  <c r="AH185" i="35" s="1"/>
  <c r="O185" i="35"/>
  <c r="C169" i="35"/>
  <c r="C173" i="35"/>
  <c r="C177" i="35"/>
  <c r="C181" i="35"/>
  <c r="C185" i="35"/>
  <c r="C189" i="35"/>
  <c r="C193" i="35"/>
  <c r="W194" i="35"/>
  <c r="W198" i="35"/>
  <c r="W202" i="35"/>
  <c r="G207" i="35"/>
  <c r="K207" i="35" s="1"/>
  <c r="N207" i="35" s="1"/>
  <c r="T207" i="35" s="1"/>
  <c r="AE207" i="35" s="1"/>
  <c r="G211" i="35"/>
  <c r="K211" i="35" s="1"/>
  <c r="N211" i="35" s="1"/>
  <c r="T211" i="35" s="1"/>
  <c r="AE211" i="35" s="1"/>
  <c r="W195" i="35"/>
  <c r="C195" i="35"/>
  <c r="W199" i="35"/>
  <c r="C199" i="35"/>
  <c r="W203" i="35"/>
  <c r="C203" i="35"/>
  <c r="I204" i="35"/>
  <c r="J204" i="35"/>
  <c r="K204" i="35" s="1"/>
  <c r="I208" i="35"/>
  <c r="J208" i="35"/>
  <c r="K208" i="35" s="1"/>
  <c r="J215" i="35"/>
  <c r="K215" i="35" s="1"/>
  <c r="I215" i="35"/>
  <c r="O222" i="35"/>
  <c r="N222" i="35"/>
  <c r="T222" i="35" s="1"/>
  <c r="AE222" i="35" s="1"/>
  <c r="AF222" i="35" s="1"/>
  <c r="AH222" i="35" s="1"/>
  <c r="O238" i="35"/>
  <c r="Z180" i="35"/>
  <c r="I181" i="35"/>
  <c r="Z184" i="35"/>
  <c r="I185" i="35"/>
  <c r="Z188" i="35"/>
  <c r="I189" i="35"/>
  <c r="Z192" i="35"/>
  <c r="I193" i="35"/>
  <c r="I196" i="35"/>
  <c r="W196" i="35"/>
  <c r="I200" i="35"/>
  <c r="W200" i="35"/>
  <c r="Z207" i="35"/>
  <c r="W207" i="35"/>
  <c r="C207" i="35"/>
  <c r="Z211" i="35"/>
  <c r="W211" i="35"/>
  <c r="C211" i="35"/>
  <c r="W214" i="35"/>
  <c r="C214" i="35"/>
  <c r="Z214" i="35"/>
  <c r="T237" i="35"/>
  <c r="AE237" i="35" s="1"/>
  <c r="AF237" i="35" s="1"/>
  <c r="AH237" i="35" s="1"/>
  <c r="C180" i="35"/>
  <c r="C184" i="35"/>
  <c r="C188" i="35"/>
  <c r="C192" i="35"/>
  <c r="G195" i="35"/>
  <c r="K195" i="35" s="1"/>
  <c r="N195" i="35" s="1"/>
  <c r="T195" i="35" s="1"/>
  <c r="AE195" i="35" s="1"/>
  <c r="G199" i="35"/>
  <c r="G203" i="35"/>
  <c r="K203" i="35" s="1"/>
  <c r="N203" i="35" s="1"/>
  <c r="T203" i="35" s="1"/>
  <c r="AE203" i="35" s="1"/>
  <c r="W204" i="35"/>
  <c r="W206" i="35"/>
  <c r="C206" i="35"/>
  <c r="W210" i="35"/>
  <c r="C210" i="35"/>
  <c r="O225" i="35"/>
  <c r="O235" i="35"/>
  <c r="J212" i="35"/>
  <c r="K212" i="35" s="1"/>
  <c r="C215" i="35"/>
  <c r="W215" i="35"/>
  <c r="J216" i="35"/>
  <c r="K216" i="35" s="1"/>
  <c r="C219" i="35"/>
  <c r="W219" i="35"/>
  <c r="J220" i="35"/>
  <c r="K220" i="35" s="1"/>
  <c r="N220" i="35" s="1"/>
  <c r="T220" i="35" s="1"/>
  <c r="AE220" i="35" s="1"/>
  <c r="AF220" i="35" s="1"/>
  <c r="AH220" i="35" s="1"/>
  <c r="I225" i="35"/>
  <c r="W225" i="35"/>
  <c r="I229" i="35"/>
  <c r="W229" i="35"/>
  <c r="I233" i="35"/>
  <c r="W233" i="35"/>
  <c r="I237" i="35"/>
  <c r="W237" i="35"/>
  <c r="I241" i="35"/>
  <c r="J241" i="35"/>
  <c r="G245" i="35"/>
  <c r="Z223" i="35"/>
  <c r="G224" i="35"/>
  <c r="Z227" i="35"/>
  <c r="G228" i="35"/>
  <c r="K228" i="35" s="1"/>
  <c r="N228" i="35" s="1"/>
  <c r="T228" i="35" s="1"/>
  <c r="AE228" i="35" s="1"/>
  <c r="AF228" i="35" s="1"/>
  <c r="AH228" i="35" s="1"/>
  <c r="Z231" i="35"/>
  <c r="G232" i="35"/>
  <c r="K232" i="35" s="1"/>
  <c r="N232" i="35" s="1"/>
  <c r="T232" i="35" s="1"/>
  <c r="AE232" i="35" s="1"/>
  <c r="AF232" i="35" s="1"/>
  <c r="AH232" i="35" s="1"/>
  <c r="Z235" i="35"/>
  <c r="G236" i="35"/>
  <c r="K236" i="35" s="1"/>
  <c r="N236" i="35" s="1"/>
  <c r="T236" i="35" s="1"/>
  <c r="AE236" i="35" s="1"/>
  <c r="Z240" i="35"/>
  <c r="W240" i="35"/>
  <c r="C240" i="35"/>
  <c r="G244" i="35"/>
  <c r="K244" i="35" s="1"/>
  <c r="N244" i="35" s="1"/>
  <c r="T244" i="35" s="1"/>
  <c r="AE244" i="35" s="1"/>
  <c r="AF244" i="35" s="1"/>
  <c r="AH244" i="35" s="1"/>
  <c r="Z218" i="35"/>
  <c r="I219" i="35"/>
  <c r="W223" i="35"/>
  <c r="W227" i="35"/>
  <c r="W231" i="35"/>
  <c r="W235" i="35"/>
  <c r="W239" i="35"/>
  <c r="C239" i="35"/>
  <c r="I240" i="35"/>
  <c r="I245" i="35"/>
  <c r="J245" i="35"/>
  <c r="O267" i="35"/>
  <c r="N267" i="35"/>
  <c r="T267" i="35" s="1"/>
  <c r="AE267" i="35" s="1"/>
  <c r="AF267" i="35" s="1"/>
  <c r="AH267" i="35" s="1"/>
  <c r="C218" i="35"/>
  <c r="W224" i="35"/>
  <c r="C224" i="35"/>
  <c r="C225" i="35"/>
  <c r="W228" i="35"/>
  <c r="C228" i="35"/>
  <c r="C229" i="35"/>
  <c r="W232" i="35"/>
  <c r="C232" i="35"/>
  <c r="C233" i="35"/>
  <c r="W236" i="35"/>
  <c r="C236" i="35"/>
  <c r="C237" i="35"/>
  <c r="K240" i="35"/>
  <c r="N240" i="35" s="1"/>
  <c r="T240" i="35" s="1"/>
  <c r="AE240" i="35" s="1"/>
  <c r="Z244" i="35"/>
  <c r="W244" i="35"/>
  <c r="C244" i="35"/>
  <c r="Z247" i="35"/>
  <c r="C248" i="35"/>
  <c r="W249" i="35"/>
  <c r="C249" i="35"/>
  <c r="C250" i="35"/>
  <c r="C252" i="35"/>
  <c r="W253" i="35"/>
  <c r="C253" i="35"/>
  <c r="C254" i="35"/>
  <c r="C256" i="35"/>
  <c r="W257" i="35"/>
  <c r="C257" i="35"/>
  <c r="C258" i="35"/>
  <c r="C260" i="35"/>
  <c r="W261" i="35"/>
  <c r="C261" i="35"/>
  <c r="C262" i="35"/>
  <c r="C264" i="35"/>
  <c r="G265" i="35"/>
  <c r="K265" i="35" s="1"/>
  <c r="N265" i="35" s="1"/>
  <c r="T265" i="35" s="1"/>
  <c r="AE265" i="35" s="1"/>
  <c r="AF265" i="35" s="1"/>
  <c r="AH265" i="35" s="1"/>
  <c r="G269" i="35"/>
  <c r="K269" i="35" s="1"/>
  <c r="N269" i="35" s="1"/>
  <c r="T269" i="35" s="1"/>
  <c r="AE269" i="35" s="1"/>
  <c r="G277" i="35"/>
  <c r="K277" i="35" s="1"/>
  <c r="N277" i="35" s="1"/>
  <c r="T277" i="35" s="1"/>
  <c r="AE277" i="35" s="1"/>
  <c r="AF277" i="35" s="1"/>
  <c r="AH277" i="35" s="1"/>
  <c r="O280" i="35"/>
  <c r="N284" i="35"/>
  <c r="T284" i="35" s="1"/>
  <c r="AE284" i="35" s="1"/>
  <c r="AF284" i="35" s="1"/>
  <c r="AH284" i="35" s="1"/>
  <c r="N286" i="35"/>
  <c r="T286" i="35" s="1"/>
  <c r="AE286" i="35" s="1"/>
  <c r="AF286" i="35" s="1"/>
  <c r="AH286" i="35" s="1"/>
  <c r="W247" i="35"/>
  <c r="W250" i="35"/>
  <c r="W254" i="35"/>
  <c r="W258" i="35"/>
  <c r="W262" i="35"/>
  <c r="Z264" i="35"/>
  <c r="I266" i="35"/>
  <c r="J266" i="35"/>
  <c r="K266" i="35" s="1"/>
  <c r="N266" i="35" s="1"/>
  <c r="T266" i="35" s="1"/>
  <c r="AE266" i="35" s="1"/>
  <c r="I270" i="35"/>
  <c r="J270" i="35"/>
  <c r="K270" i="35" s="1"/>
  <c r="N270" i="35" s="1"/>
  <c r="T270" i="35" s="1"/>
  <c r="AE270" i="35" s="1"/>
  <c r="AF270" i="35" s="1"/>
  <c r="AH270" i="35" s="1"/>
  <c r="G273" i="35"/>
  <c r="K273" i="35" s="1"/>
  <c r="N273" i="35" s="1"/>
  <c r="T273" i="35" s="1"/>
  <c r="AE273" i="35" s="1"/>
  <c r="Z248" i="35"/>
  <c r="G249" i="35"/>
  <c r="K249" i="35" s="1"/>
  <c r="N249" i="35" s="1"/>
  <c r="T249" i="35" s="1"/>
  <c r="AE249" i="35" s="1"/>
  <c r="AF249" i="35" s="1"/>
  <c r="AH249" i="35" s="1"/>
  <c r="Z252" i="35"/>
  <c r="G253" i="35"/>
  <c r="K253" i="35" s="1"/>
  <c r="N253" i="35" s="1"/>
  <c r="T253" i="35" s="1"/>
  <c r="AE253" i="35" s="1"/>
  <c r="AF253" i="35" s="1"/>
  <c r="AH253" i="35" s="1"/>
  <c r="Z256" i="35"/>
  <c r="G257" i="35"/>
  <c r="K257" i="35" s="1"/>
  <c r="N257" i="35" s="1"/>
  <c r="T257" i="35" s="1"/>
  <c r="AE257" i="35" s="1"/>
  <c r="AF257" i="35" s="1"/>
  <c r="AH257" i="35" s="1"/>
  <c r="Z260" i="35"/>
  <c r="G261" i="35"/>
  <c r="Z265" i="35"/>
  <c r="W265" i="35"/>
  <c r="C265" i="35"/>
  <c r="Z269" i="35"/>
  <c r="W269" i="35"/>
  <c r="C269" i="35"/>
  <c r="C243" i="35"/>
  <c r="I265" i="35"/>
  <c r="W268" i="35"/>
  <c r="C268" i="35"/>
  <c r="I269" i="35"/>
  <c r="C273" i="35"/>
  <c r="W273" i="35"/>
  <c r="J274" i="35"/>
  <c r="C277" i="35"/>
  <c r="W277" i="35"/>
  <c r="J278" i="35"/>
  <c r="G279" i="35"/>
  <c r="Z280" i="35"/>
  <c r="J281" i="35"/>
  <c r="K281" i="35" s="1"/>
  <c r="G283" i="35"/>
  <c r="Z284" i="35"/>
  <c r="J285" i="35"/>
  <c r="K285" i="35" s="1"/>
  <c r="G287" i="35"/>
  <c r="K287" i="35" s="1"/>
  <c r="N287" i="35" s="1"/>
  <c r="T287" i="35" s="1"/>
  <c r="AE287" i="35" s="1"/>
  <c r="I287" i="35"/>
  <c r="Z288" i="35"/>
  <c r="J289" i="35"/>
  <c r="G291" i="35"/>
  <c r="K291" i="35" s="1"/>
  <c r="N291" i="35" s="1"/>
  <c r="T291" i="35" s="1"/>
  <c r="AE291" i="35" s="1"/>
  <c r="AF291" i="35" s="1"/>
  <c r="AH291" i="35" s="1"/>
  <c r="I291" i="35"/>
  <c r="W292" i="35"/>
  <c r="O307" i="35"/>
  <c r="G295" i="35"/>
  <c r="N303" i="35"/>
  <c r="T303" i="35" s="1"/>
  <c r="AE303" i="35" s="1"/>
  <c r="Z272" i="35"/>
  <c r="I273" i="35"/>
  <c r="Z276" i="35"/>
  <c r="I277" i="35"/>
  <c r="W279" i="35"/>
  <c r="C279" i="35"/>
  <c r="W283" i="35"/>
  <c r="C283" i="35"/>
  <c r="W287" i="35"/>
  <c r="C287" i="35"/>
  <c r="W291" i="35"/>
  <c r="C291" i="35"/>
  <c r="I292" i="35"/>
  <c r="J292" i="35"/>
  <c r="K292" i="35" s="1"/>
  <c r="O305" i="35"/>
  <c r="C272" i="35"/>
  <c r="C276" i="35"/>
  <c r="I280" i="35"/>
  <c r="I284" i="35"/>
  <c r="I288" i="35"/>
  <c r="Z295" i="35"/>
  <c r="W295" i="35"/>
  <c r="C295" i="35"/>
  <c r="I299" i="35"/>
  <c r="I303" i="35"/>
  <c r="I307" i="35"/>
  <c r="I311" i="35"/>
  <c r="G315" i="35"/>
  <c r="O316" i="35"/>
  <c r="K320" i="35"/>
  <c r="N320" i="35" s="1"/>
  <c r="T320" i="35" s="1"/>
  <c r="AE320" i="35" s="1"/>
  <c r="Z297" i="35"/>
  <c r="G298" i="35"/>
  <c r="K298" i="35" s="1"/>
  <c r="N298" i="35" s="1"/>
  <c r="T298" i="35" s="1"/>
  <c r="AE298" i="35" s="1"/>
  <c r="AF298" i="35" s="1"/>
  <c r="AH298" i="35" s="1"/>
  <c r="Z299" i="35"/>
  <c r="G302" i="35"/>
  <c r="K302" i="35" s="1"/>
  <c r="N302" i="35" s="1"/>
  <c r="T302" i="35" s="1"/>
  <c r="AE302" i="35" s="1"/>
  <c r="Z303" i="35"/>
  <c r="G306" i="35"/>
  <c r="K306" i="35" s="1"/>
  <c r="N306" i="35" s="1"/>
  <c r="T306" i="35" s="1"/>
  <c r="AE306" i="35" s="1"/>
  <c r="Z307" i="35"/>
  <c r="G310" i="35"/>
  <c r="Z311" i="35"/>
  <c r="G314" i="35"/>
  <c r="K314" i="35" s="1"/>
  <c r="N314" i="35" s="1"/>
  <c r="T314" i="35" s="1"/>
  <c r="AE314" i="35" s="1"/>
  <c r="AF314" i="35" s="1"/>
  <c r="AH314" i="35" s="1"/>
  <c r="G318" i="35"/>
  <c r="K318" i="35" s="1"/>
  <c r="N318" i="35" s="1"/>
  <c r="T318" i="35" s="1"/>
  <c r="AE318" i="35" s="1"/>
  <c r="AF318" i="35" s="1"/>
  <c r="AH318" i="35" s="1"/>
  <c r="I315" i="35"/>
  <c r="J315" i="35"/>
  <c r="C294" i="35"/>
  <c r="W298" i="35"/>
  <c r="C298" i="35"/>
  <c r="W302" i="35"/>
  <c r="C302" i="35"/>
  <c r="W306" i="35"/>
  <c r="C306" i="35"/>
  <c r="W310" i="35"/>
  <c r="C310" i="35"/>
  <c r="Z314" i="35"/>
  <c r="W314" i="35"/>
  <c r="C314" i="35"/>
  <c r="Z315" i="35"/>
  <c r="I316" i="35"/>
  <c r="C318" i="35"/>
  <c r="W318" i="35"/>
  <c r="J319" i="35"/>
  <c r="K319" i="35" s="1"/>
  <c r="Z319" i="35"/>
  <c r="I320" i="35"/>
  <c r="C322" i="35"/>
  <c r="C324" i="35"/>
  <c r="W325" i="35"/>
  <c r="C325" i="35"/>
  <c r="C326" i="35"/>
  <c r="C328" i="35"/>
  <c r="W329" i="35"/>
  <c r="C329" i="35"/>
  <c r="W330" i="35"/>
  <c r="C330" i="35"/>
  <c r="Z330" i="35"/>
  <c r="K335" i="35"/>
  <c r="N335" i="35" s="1"/>
  <c r="T335" i="35" s="1"/>
  <c r="AE335" i="35" s="1"/>
  <c r="C315" i="35"/>
  <c r="C319" i="35"/>
  <c r="W322" i="35"/>
  <c r="W326" i="35"/>
  <c r="J331" i="35"/>
  <c r="I331" i="35"/>
  <c r="G333" i="35"/>
  <c r="K333" i="35" s="1"/>
  <c r="N333" i="35" s="1"/>
  <c r="T333" i="35" s="1"/>
  <c r="AE333" i="35" s="1"/>
  <c r="G338" i="35"/>
  <c r="K338" i="35" s="1"/>
  <c r="N338" i="35" s="1"/>
  <c r="T338" i="35" s="1"/>
  <c r="AE338" i="35" s="1"/>
  <c r="Z324" i="35"/>
  <c r="G325" i="35"/>
  <c r="K325" i="35" s="1"/>
  <c r="N325" i="35" s="1"/>
  <c r="T325" i="35" s="1"/>
  <c r="AE325" i="35" s="1"/>
  <c r="Z328" i="35"/>
  <c r="G329" i="35"/>
  <c r="K329" i="35" s="1"/>
  <c r="N329" i="35" s="1"/>
  <c r="T329" i="35" s="1"/>
  <c r="AE329" i="35" s="1"/>
  <c r="G330" i="35"/>
  <c r="K330" i="35" s="1"/>
  <c r="N330" i="35" s="1"/>
  <c r="T330" i="35" s="1"/>
  <c r="AE330" i="35" s="1"/>
  <c r="G334" i="35"/>
  <c r="C333" i="35"/>
  <c r="W333" i="35"/>
  <c r="J334" i="35"/>
  <c r="Z334" i="35"/>
  <c r="I335" i="35"/>
  <c r="C337" i="35"/>
  <c r="W337" i="35"/>
  <c r="Z338" i="35"/>
  <c r="C334" i="35"/>
  <c r="C338" i="35"/>
  <c r="K331" i="35" l="1"/>
  <c r="N313" i="35"/>
  <c r="T313" i="35" s="1"/>
  <c r="AE313" i="35" s="1"/>
  <c r="AF313" i="35" s="1"/>
  <c r="AH313" i="35" s="1"/>
  <c r="AF195" i="35"/>
  <c r="AH195" i="35" s="1"/>
  <c r="N172" i="35"/>
  <c r="T172" i="35" s="1"/>
  <c r="AE172" i="35" s="1"/>
  <c r="AF172" i="35" s="1"/>
  <c r="AH172" i="35" s="1"/>
  <c r="O27" i="35"/>
  <c r="AF120" i="35"/>
  <c r="AH120" i="35" s="1"/>
  <c r="AF338" i="35"/>
  <c r="AH338" i="35" s="1"/>
  <c r="O317" i="35"/>
  <c r="O326" i="35"/>
  <c r="K310" i="35"/>
  <c r="N310" i="35" s="1"/>
  <c r="T310" i="35" s="1"/>
  <c r="AE310" i="35" s="1"/>
  <c r="AF310" i="35" s="1"/>
  <c r="AH310" i="35" s="1"/>
  <c r="K278" i="35"/>
  <c r="AF269" i="35"/>
  <c r="AH269" i="35" s="1"/>
  <c r="O250" i="35"/>
  <c r="K171" i="35"/>
  <c r="N171" i="35" s="1"/>
  <c r="T171" i="35" s="1"/>
  <c r="AE171" i="35" s="1"/>
  <c r="AF171" i="35" s="1"/>
  <c r="AH171" i="35" s="1"/>
  <c r="K55" i="35"/>
  <c r="K304" i="35"/>
  <c r="AF260" i="35"/>
  <c r="AH260" i="35" s="1"/>
  <c r="AF145" i="35"/>
  <c r="AH145" i="35" s="1"/>
  <c r="AF73" i="35"/>
  <c r="AH73" i="35" s="1"/>
  <c r="K295" i="35"/>
  <c r="N295" i="35" s="1"/>
  <c r="T295" i="35" s="1"/>
  <c r="AE295" i="35" s="1"/>
  <c r="K241" i="35"/>
  <c r="AF203" i="35"/>
  <c r="AH203" i="35" s="1"/>
  <c r="K115" i="35"/>
  <c r="N115" i="35" s="1"/>
  <c r="T115" i="35" s="1"/>
  <c r="AE115" i="35" s="1"/>
  <c r="O162" i="35"/>
  <c r="AF98" i="35"/>
  <c r="AH98" i="35" s="1"/>
  <c r="K227" i="35"/>
  <c r="N227" i="35" s="1"/>
  <c r="T227" i="35" s="1"/>
  <c r="AE227" i="35" s="1"/>
  <c r="AF227" i="35" s="1"/>
  <c r="AH227" i="35" s="1"/>
  <c r="K164" i="35"/>
  <c r="K38" i="35"/>
  <c r="N38" i="35" s="1"/>
  <c r="T38" i="35" s="1"/>
  <c r="AE38" i="35" s="1"/>
  <c r="O254" i="35"/>
  <c r="K256" i="35"/>
  <c r="N256" i="35" s="1"/>
  <c r="T256" i="35" s="1"/>
  <c r="AE256" i="35" s="1"/>
  <c r="AF202" i="35"/>
  <c r="AH202" i="35" s="1"/>
  <c r="K246" i="35"/>
  <c r="N246" i="35" s="1"/>
  <c r="T246" i="35" s="1"/>
  <c r="AE246" i="35" s="1"/>
  <c r="K81" i="35"/>
  <c r="N81" i="35" s="1"/>
  <c r="T81" i="35" s="1"/>
  <c r="AE81" i="35" s="1"/>
  <c r="AF81" i="35" s="1"/>
  <c r="AH81" i="35" s="1"/>
  <c r="K12" i="35"/>
  <c r="O12" i="35" s="1"/>
  <c r="K75" i="35"/>
  <c r="K276" i="35"/>
  <c r="N276" i="35" s="1"/>
  <c r="T276" i="35" s="1"/>
  <c r="AE276" i="35" s="1"/>
  <c r="AF276" i="35" s="1"/>
  <c r="AH276" i="35" s="1"/>
  <c r="O126" i="35"/>
  <c r="K123" i="35"/>
  <c r="N123" i="35" s="1"/>
  <c r="T123" i="35" s="1"/>
  <c r="AE123" i="35" s="1"/>
  <c r="AF123" i="35" s="1"/>
  <c r="AH123" i="35" s="1"/>
  <c r="AF115" i="35"/>
  <c r="AH115" i="35" s="1"/>
  <c r="K37" i="35"/>
  <c r="K59" i="35"/>
  <c r="K89" i="35"/>
  <c r="N89" i="35" s="1"/>
  <c r="T89" i="35" s="1"/>
  <c r="AE89" i="35" s="1"/>
  <c r="AF89" i="35" s="1"/>
  <c r="AH89" i="35" s="1"/>
  <c r="O312" i="35"/>
  <c r="N190" i="35"/>
  <c r="T190" i="35" s="1"/>
  <c r="AE190" i="35" s="1"/>
  <c r="AF190" i="35" s="1"/>
  <c r="AH190" i="35" s="1"/>
  <c r="N9" i="35"/>
  <c r="T9" i="35" s="1"/>
  <c r="AE9" i="35" s="1"/>
  <c r="AF9" i="35" s="1"/>
  <c r="AH9" i="35" s="1"/>
  <c r="K141" i="35"/>
  <c r="K34" i="35"/>
  <c r="N34" i="35" s="1"/>
  <c r="T34" i="35" s="1"/>
  <c r="AE34" i="35" s="1"/>
  <c r="AF15" i="35"/>
  <c r="AH15" i="35" s="1"/>
  <c r="AF32" i="35"/>
  <c r="AH32" i="35" s="1"/>
  <c r="K42" i="35"/>
  <c r="N42" i="35" s="1"/>
  <c r="T42" i="35" s="1"/>
  <c r="AE42" i="35" s="1"/>
  <c r="AF42" i="35" s="1"/>
  <c r="AH42" i="35" s="1"/>
  <c r="K309" i="35"/>
  <c r="O202" i="35"/>
  <c r="AF35" i="35"/>
  <c r="AH35" i="35" s="1"/>
  <c r="K147" i="35"/>
  <c r="N147" i="35" s="1"/>
  <c r="T147" i="35" s="1"/>
  <c r="AE147" i="35" s="1"/>
  <c r="AF147" i="35" s="1"/>
  <c r="AH147" i="35" s="1"/>
  <c r="AF144" i="35"/>
  <c r="AH144" i="35" s="1"/>
  <c r="D19" i="24"/>
  <c r="K99" i="35"/>
  <c r="N99" i="35" s="1"/>
  <c r="T99" i="35" s="1"/>
  <c r="AE99" i="35" s="1"/>
  <c r="AF99" i="35" s="1"/>
  <c r="AH99" i="35" s="1"/>
  <c r="AF97" i="35"/>
  <c r="AH97" i="35" s="1"/>
  <c r="AF153" i="35"/>
  <c r="AH153" i="35" s="1"/>
  <c r="N140" i="35"/>
  <c r="T140" i="35" s="1"/>
  <c r="AE140" i="35" s="1"/>
  <c r="O140" i="35"/>
  <c r="O218" i="35"/>
  <c r="AF149" i="35"/>
  <c r="AH149" i="35" s="1"/>
  <c r="N146" i="35"/>
  <c r="T146" i="35" s="1"/>
  <c r="AE146" i="35" s="1"/>
  <c r="AF146" i="35" s="1"/>
  <c r="AH146" i="35" s="1"/>
  <c r="O311" i="35"/>
  <c r="O214" i="35"/>
  <c r="N178" i="35"/>
  <c r="T178" i="35" s="1"/>
  <c r="AE178" i="35" s="1"/>
  <c r="AF178" i="35" s="1"/>
  <c r="AH178" i="35" s="1"/>
  <c r="AF50" i="35"/>
  <c r="AH50" i="35" s="1"/>
  <c r="O108" i="35"/>
  <c r="O33" i="35"/>
  <c r="N152" i="35"/>
  <c r="T152" i="35" s="1"/>
  <c r="AE152" i="35" s="1"/>
  <c r="K21" i="35"/>
  <c r="O21" i="35" s="1"/>
  <c r="K122" i="35"/>
  <c r="AF207" i="35"/>
  <c r="AH207" i="35" s="1"/>
  <c r="O130" i="35"/>
  <c r="N112" i="35"/>
  <c r="T112" i="35" s="1"/>
  <c r="AE112" i="35" s="1"/>
  <c r="AF112" i="35" s="1"/>
  <c r="AH112" i="35" s="1"/>
  <c r="AF188" i="35"/>
  <c r="AH188" i="35" s="1"/>
  <c r="K321" i="35"/>
  <c r="K118" i="35"/>
  <c r="N118" i="35" s="1"/>
  <c r="T118" i="35" s="1"/>
  <c r="AE118" i="35" s="1"/>
  <c r="AF118" i="35" s="1"/>
  <c r="AH118" i="35" s="1"/>
  <c r="AF106" i="35"/>
  <c r="AH106" i="35" s="1"/>
  <c r="O147" i="35"/>
  <c r="O144" i="35"/>
  <c r="K95" i="35"/>
  <c r="O95" i="35" s="1"/>
  <c r="AF126" i="35"/>
  <c r="AH126" i="35" s="1"/>
  <c r="K297" i="35"/>
  <c r="N297" i="35" s="1"/>
  <c r="T297" i="35" s="1"/>
  <c r="AE297" i="35" s="1"/>
  <c r="AF297" i="35" s="1"/>
  <c r="AH297" i="35" s="1"/>
  <c r="K159" i="35"/>
  <c r="K46" i="35"/>
  <c r="N46" i="35" s="1"/>
  <c r="T46" i="35" s="1"/>
  <c r="AE46" i="35" s="1"/>
  <c r="AF46" i="35" s="1"/>
  <c r="AH46" i="35" s="1"/>
  <c r="K271" i="35"/>
  <c r="N271" i="35" s="1"/>
  <c r="T271" i="35" s="1"/>
  <c r="AE271" i="35" s="1"/>
  <c r="AF271" i="35" s="1"/>
  <c r="AH271" i="35" s="1"/>
  <c r="AF44" i="35"/>
  <c r="AH44" i="35" s="1"/>
  <c r="K243" i="35"/>
  <c r="N243" i="35" s="1"/>
  <c r="T243" i="35" s="1"/>
  <c r="AE243" i="35" s="1"/>
  <c r="AF243" i="35" s="1"/>
  <c r="AH243" i="35" s="1"/>
  <c r="AF254" i="35"/>
  <c r="AH254" i="35" s="1"/>
  <c r="K186" i="35"/>
  <c r="O186" i="35" s="1"/>
  <c r="AF11" i="35"/>
  <c r="AH11" i="35" s="1"/>
  <c r="O233" i="35"/>
  <c r="N233" i="35"/>
  <c r="T233" i="35" s="1"/>
  <c r="AE233" i="35" s="1"/>
  <c r="N170" i="35"/>
  <c r="T170" i="35" s="1"/>
  <c r="AE170" i="35" s="1"/>
  <c r="AF170" i="35" s="1"/>
  <c r="AH170" i="35" s="1"/>
  <c r="O170" i="35"/>
  <c r="K283" i="35"/>
  <c r="N283" i="35" s="1"/>
  <c r="T283" i="35" s="1"/>
  <c r="AE283" i="35" s="1"/>
  <c r="AF283" i="35" s="1"/>
  <c r="AH283" i="35" s="1"/>
  <c r="O282" i="35"/>
  <c r="N262" i="35"/>
  <c r="T262" i="35" s="1"/>
  <c r="AE262" i="35" s="1"/>
  <c r="AF262" i="35" s="1"/>
  <c r="AH262" i="35" s="1"/>
  <c r="N229" i="35"/>
  <c r="T229" i="35" s="1"/>
  <c r="AE229" i="35" s="1"/>
  <c r="AF229" i="35" s="1"/>
  <c r="AH229" i="35" s="1"/>
  <c r="O197" i="35"/>
  <c r="K127" i="35"/>
  <c r="O106" i="35"/>
  <c r="K70" i="35"/>
  <c r="N70" i="35" s="1"/>
  <c r="T70" i="35" s="1"/>
  <c r="AE70" i="35" s="1"/>
  <c r="AF70" i="35" s="1"/>
  <c r="AH70" i="35" s="1"/>
  <c r="AF23" i="35"/>
  <c r="AH23" i="35" s="1"/>
  <c r="AF36" i="35"/>
  <c r="AH36" i="35" s="1"/>
  <c r="O11" i="35"/>
  <c r="AF231" i="35"/>
  <c r="AH231" i="35" s="1"/>
  <c r="K206" i="35"/>
  <c r="N206" i="35" s="1"/>
  <c r="T206" i="35" s="1"/>
  <c r="AE206" i="35" s="1"/>
  <c r="K136" i="35"/>
  <c r="K201" i="35"/>
  <c r="N201" i="35" s="1"/>
  <c r="T201" i="35" s="1"/>
  <c r="AE201" i="35" s="1"/>
  <c r="AF201" i="35" s="1"/>
  <c r="AH201" i="35" s="1"/>
  <c r="K60" i="35"/>
  <c r="O60" i="35" s="1"/>
  <c r="AF317" i="35"/>
  <c r="AH317" i="35" s="1"/>
  <c r="N290" i="35"/>
  <c r="T290" i="35" s="1"/>
  <c r="AE290" i="35" s="1"/>
  <c r="AF290" i="35" s="1"/>
  <c r="AH290" i="35" s="1"/>
  <c r="AF240" i="35"/>
  <c r="AH240" i="35" s="1"/>
  <c r="K224" i="35"/>
  <c r="N224" i="35" s="1"/>
  <c r="T224" i="35" s="1"/>
  <c r="AE224" i="35" s="1"/>
  <c r="AF224" i="35" s="1"/>
  <c r="AH224" i="35" s="1"/>
  <c r="K199" i="35"/>
  <c r="N199" i="35" s="1"/>
  <c r="T199" i="35" s="1"/>
  <c r="AE199" i="35" s="1"/>
  <c r="AF199" i="35" s="1"/>
  <c r="AH199" i="35" s="1"/>
  <c r="O145" i="35"/>
  <c r="O104" i="35"/>
  <c r="AF43" i="35"/>
  <c r="AH43" i="35" s="1"/>
  <c r="K252" i="35"/>
  <c r="N252" i="35" s="1"/>
  <c r="T252" i="35" s="1"/>
  <c r="AE252" i="35" s="1"/>
  <c r="AF252" i="35" s="1"/>
  <c r="AH252" i="35" s="1"/>
  <c r="K88" i="35"/>
  <c r="AF34" i="35"/>
  <c r="AH34" i="35" s="1"/>
  <c r="AF26" i="35"/>
  <c r="AH26" i="35" s="1"/>
  <c r="K142" i="35"/>
  <c r="K138" i="35"/>
  <c r="O138" i="35" s="1"/>
  <c r="K85" i="35"/>
  <c r="K72" i="35"/>
  <c r="N72" i="35" s="1"/>
  <c r="T72" i="35" s="1"/>
  <c r="AE72" i="35" s="1"/>
  <c r="AF72" i="35" s="1"/>
  <c r="AH72" i="35" s="1"/>
  <c r="K41" i="35"/>
  <c r="N41" i="35" s="1"/>
  <c r="T41" i="35" s="1"/>
  <c r="AE41" i="35" s="1"/>
  <c r="AF41" i="35" s="1"/>
  <c r="AH41" i="35" s="1"/>
  <c r="K308" i="35"/>
  <c r="AF329" i="35"/>
  <c r="AH329" i="35" s="1"/>
  <c r="AF302" i="35"/>
  <c r="AH302" i="35" s="1"/>
  <c r="O328" i="35"/>
  <c r="K274" i="35"/>
  <c r="O239" i="35"/>
  <c r="N258" i="35"/>
  <c r="T258" i="35" s="1"/>
  <c r="AE258" i="35" s="1"/>
  <c r="AF258" i="35" s="1"/>
  <c r="AH258" i="35" s="1"/>
  <c r="AF139" i="35"/>
  <c r="AH139" i="35" s="1"/>
  <c r="K87" i="35"/>
  <c r="AF40" i="35"/>
  <c r="AH40" i="35" s="1"/>
  <c r="AF38" i="35"/>
  <c r="AH38" i="35" s="1"/>
  <c r="AF22" i="35"/>
  <c r="AH22" i="35" s="1"/>
  <c r="K242" i="35"/>
  <c r="K179" i="35"/>
  <c r="K183" i="35"/>
  <c r="O183" i="35" s="1"/>
  <c r="AF158" i="35"/>
  <c r="AH158" i="35" s="1"/>
  <c r="AF90" i="35"/>
  <c r="AH90" i="35" s="1"/>
  <c r="K64" i="35"/>
  <c r="N64" i="35" s="1"/>
  <c r="T64" i="35" s="1"/>
  <c r="AE64" i="35" s="1"/>
  <c r="AF64" i="35" s="1"/>
  <c r="AH64" i="35" s="1"/>
  <c r="K29" i="35"/>
  <c r="K16" i="35"/>
  <c r="K45" i="35"/>
  <c r="AF200" i="35"/>
  <c r="AH200" i="35" s="1"/>
  <c r="K76" i="35"/>
  <c r="N76" i="35" s="1"/>
  <c r="T76" i="35" s="1"/>
  <c r="AE76" i="35" s="1"/>
  <c r="AF76" i="35" s="1"/>
  <c r="AH76" i="35" s="1"/>
  <c r="K57" i="35"/>
  <c r="K191" i="35"/>
  <c r="K110" i="35"/>
  <c r="N110" i="35" s="1"/>
  <c r="T110" i="35" s="1"/>
  <c r="AE110" i="35" s="1"/>
  <c r="AF110" i="35" s="1"/>
  <c r="AH110" i="35" s="1"/>
  <c r="AF213" i="35"/>
  <c r="AH213" i="35" s="1"/>
  <c r="AF206" i="35"/>
  <c r="AH206" i="35" s="1"/>
  <c r="AF130" i="35"/>
  <c r="AH130" i="35" s="1"/>
  <c r="AB3" i="35"/>
  <c r="AF116" i="35"/>
  <c r="AH116" i="35" s="1"/>
  <c r="K92" i="35"/>
  <c r="O92" i="35" s="1"/>
  <c r="AF197" i="35"/>
  <c r="AH197" i="35" s="1"/>
  <c r="O43" i="35"/>
  <c r="AF326" i="35"/>
  <c r="AH326" i="35" s="1"/>
  <c r="AF152" i="35"/>
  <c r="AH152" i="35" s="1"/>
  <c r="AF312" i="35"/>
  <c r="AH312" i="35" s="1"/>
  <c r="AF219" i="35"/>
  <c r="AH219" i="35" s="1"/>
  <c r="AF256" i="35"/>
  <c r="AH256" i="35" s="1"/>
  <c r="AF235" i="35"/>
  <c r="AH235" i="35" s="1"/>
  <c r="AF51" i="35"/>
  <c r="AH51" i="35" s="1"/>
  <c r="AF239" i="35"/>
  <c r="AH239" i="35" s="1"/>
  <c r="AF223" i="35"/>
  <c r="AH223" i="35" s="1"/>
  <c r="O17" i="35"/>
  <c r="N17" i="35"/>
  <c r="T17" i="35" s="1"/>
  <c r="AE17" i="35" s="1"/>
  <c r="AF17" i="35" s="1"/>
  <c r="AH17" i="35" s="1"/>
  <c r="N174" i="35"/>
  <c r="T174" i="35" s="1"/>
  <c r="AE174" i="35" s="1"/>
  <c r="AF174" i="35" s="1"/>
  <c r="AH174" i="35" s="1"/>
  <c r="O174" i="35"/>
  <c r="O252" i="35"/>
  <c r="AF233" i="35"/>
  <c r="AH233" i="35" s="1"/>
  <c r="O219" i="35"/>
  <c r="AF165" i="35"/>
  <c r="AH165" i="35" s="1"/>
  <c r="O158" i="35"/>
  <c r="N167" i="35"/>
  <c r="T167" i="35" s="1"/>
  <c r="AE167" i="35" s="1"/>
  <c r="AF167" i="35" s="1"/>
  <c r="AH167" i="35" s="1"/>
  <c r="AF54" i="35"/>
  <c r="AH54" i="35" s="1"/>
  <c r="O90" i="35"/>
  <c r="O44" i="35"/>
  <c r="AF47" i="35"/>
  <c r="AH47" i="35" s="1"/>
  <c r="AF150" i="35"/>
  <c r="AH150" i="35" s="1"/>
  <c r="AF33" i="35"/>
  <c r="AH33" i="35" s="1"/>
  <c r="AF160" i="35"/>
  <c r="AH160" i="35" s="1"/>
  <c r="K148" i="35"/>
  <c r="N148" i="35" s="1"/>
  <c r="T148" i="35" s="1"/>
  <c r="AE148" i="35" s="1"/>
  <c r="AF148" i="35" s="1"/>
  <c r="AH148" i="35" s="1"/>
  <c r="O116" i="35"/>
  <c r="K52" i="35"/>
  <c r="N52" i="35" s="1"/>
  <c r="T52" i="35" s="1"/>
  <c r="AE52" i="35" s="1"/>
  <c r="AF52" i="35" s="1"/>
  <c r="AH52" i="35" s="1"/>
  <c r="K168" i="35"/>
  <c r="K68" i="35"/>
  <c r="O68" i="35" s="1"/>
  <c r="N299" i="35"/>
  <c r="T299" i="35" s="1"/>
  <c r="AE299" i="35" s="1"/>
  <c r="AF299" i="35" s="1"/>
  <c r="AH299" i="35" s="1"/>
  <c r="AF306" i="35"/>
  <c r="AH306" i="35" s="1"/>
  <c r="AF320" i="35"/>
  <c r="AH320" i="35" s="1"/>
  <c r="K261" i="35"/>
  <c r="N261" i="35" s="1"/>
  <c r="T261" i="35" s="1"/>
  <c r="AE261" i="35" s="1"/>
  <c r="AF261" i="35" s="1"/>
  <c r="AH261" i="35" s="1"/>
  <c r="O288" i="35"/>
  <c r="AF266" i="35"/>
  <c r="AH266" i="35" s="1"/>
  <c r="AF236" i="35"/>
  <c r="AH236" i="35" s="1"/>
  <c r="O223" i="35"/>
  <c r="O237" i="35"/>
  <c r="AF211" i="35"/>
  <c r="AH211" i="35" s="1"/>
  <c r="O200" i="35"/>
  <c r="K71" i="35"/>
  <c r="O71" i="35" s="1"/>
  <c r="AF58" i="35"/>
  <c r="AH58" i="35" s="1"/>
  <c r="AF31" i="35"/>
  <c r="AH31" i="35" s="1"/>
  <c r="AF225" i="35"/>
  <c r="AH225" i="35" s="1"/>
  <c r="N13" i="35"/>
  <c r="T13" i="35" s="1"/>
  <c r="AE13" i="35" s="1"/>
  <c r="AF13" i="35" s="1"/>
  <c r="AH13" i="35" s="1"/>
  <c r="AF328" i="35"/>
  <c r="AH328" i="35" s="1"/>
  <c r="K184" i="35"/>
  <c r="N184" i="35" s="1"/>
  <c r="T184" i="35" s="1"/>
  <c r="AE184" i="35" s="1"/>
  <c r="AF184" i="35" s="1"/>
  <c r="AH184" i="35" s="1"/>
  <c r="O246" i="35"/>
  <c r="N138" i="35"/>
  <c r="T138" i="35" s="1"/>
  <c r="AE138" i="35" s="1"/>
  <c r="AF138" i="35" s="1"/>
  <c r="AH138" i="35" s="1"/>
  <c r="AF196" i="35"/>
  <c r="AH196" i="35" s="1"/>
  <c r="N322" i="35"/>
  <c r="T322" i="35" s="1"/>
  <c r="AE322" i="35" s="1"/>
  <c r="AF322" i="35" s="1"/>
  <c r="AH322" i="35" s="1"/>
  <c r="K289" i="35"/>
  <c r="O289" i="35" s="1"/>
  <c r="AF330" i="35"/>
  <c r="AH330" i="35" s="1"/>
  <c r="N296" i="35"/>
  <c r="T296" i="35" s="1"/>
  <c r="AE296" i="35" s="1"/>
  <c r="AF296" i="35" s="1"/>
  <c r="AH296" i="35" s="1"/>
  <c r="AF303" i="35"/>
  <c r="AH303" i="35" s="1"/>
  <c r="K279" i="35"/>
  <c r="N279" i="35" s="1"/>
  <c r="T279" i="35" s="1"/>
  <c r="AE279" i="35" s="1"/>
  <c r="AF279" i="35" s="1"/>
  <c r="AH279" i="35" s="1"/>
  <c r="AF335" i="35"/>
  <c r="AH335" i="35" s="1"/>
  <c r="AF273" i="35"/>
  <c r="AH273" i="35" s="1"/>
  <c r="O231" i="35"/>
  <c r="O210" i="35"/>
  <c r="K177" i="35"/>
  <c r="N177" i="35" s="1"/>
  <c r="T177" i="35" s="1"/>
  <c r="AE177" i="35" s="1"/>
  <c r="AF177" i="35" s="1"/>
  <c r="AH177" i="35" s="1"/>
  <c r="AF175" i="35"/>
  <c r="AH175" i="35" s="1"/>
  <c r="K121" i="35"/>
  <c r="O121" i="35" s="1"/>
  <c r="O139" i="35"/>
  <c r="AF119" i="35"/>
  <c r="AH119" i="35" s="1"/>
  <c r="K103" i="35"/>
  <c r="N103" i="35" s="1"/>
  <c r="T103" i="35" s="1"/>
  <c r="AE103" i="35" s="1"/>
  <c r="AF103" i="35" s="1"/>
  <c r="AH103" i="35" s="1"/>
  <c r="K78" i="35"/>
  <c r="N78" i="35" s="1"/>
  <c r="T78" i="35" s="1"/>
  <c r="AE78" i="35" s="1"/>
  <c r="AF78" i="35" s="1"/>
  <c r="AH78" i="35" s="1"/>
  <c r="K20" i="35"/>
  <c r="N20" i="35" s="1"/>
  <c r="T20" i="35" s="1"/>
  <c r="AE20" i="35" s="1"/>
  <c r="AF20" i="35" s="1"/>
  <c r="AH20" i="35" s="1"/>
  <c r="AF27" i="35"/>
  <c r="AH27" i="35" s="1"/>
  <c r="O38" i="35"/>
  <c r="K105" i="35"/>
  <c r="N102" i="35"/>
  <c r="T102" i="35" s="1"/>
  <c r="AE102" i="35" s="1"/>
  <c r="AF102" i="35" s="1"/>
  <c r="AH102" i="35" s="1"/>
  <c r="O102" i="35"/>
  <c r="O84" i="35"/>
  <c r="N84" i="35"/>
  <c r="T84" i="35" s="1"/>
  <c r="AE84" i="35" s="1"/>
  <c r="AF84" i="35" s="1"/>
  <c r="AH84" i="35" s="1"/>
  <c r="AF157" i="35"/>
  <c r="AH157" i="35" s="1"/>
  <c r="AF187" i="35"/>
  <c r="AH187" i="35" s="1"/>
  <c r="AF137" i="35"/>
  <c r="AH137" i="35" s="1"/>
  <c r="AF53" i="35"/>
  <c r="AH53" i="35" s="1"/>
  <c r="AF25" i="35"/>
  <c r="AH25" i="35" s="1"/>
  <c r="N192" i="35"/>
  <c r="T192" i="35" s="1"/>
  <c r="AE192" i="35" s="1"/>
  <c r="AF192" i="35" s="1"/>
  <c r="AH192" i="35" s="1"/>
  <c r="O192" i="35"/>
  <c r="O117" i="35"/>
  <c r="N117" i="35"/>
  <c r="T117" i="35" s="1"/>
  <c r="AE117" i="35" s="1"/>
  <c r="AF117" i="35" s="1"/>
  <c r="AH117" i="35" s="1"/>
  <c r="O180" i="35"/>
  <c r="N180" i="35"/>
  <c r="T180" i="35" s="1"/>
  <c r="AE180" i="35" s="1"/>
  <c r="AF180" i="35" s="1"/>
  <c r="AH180" i="35" s="1"/>
  <c r="AF288" i="35"/>
  <c r="AH288" i="35" s="1"/>
  <c r="AF264" i="35"/>
  <c r="AH264" i="35" s="1"/>
  <c r="AF246" i="35"/>
  <c r="AH246" i="35" s="1"/>
  <c r="AF166" i="35"/>
  <c r="AH166" i="35" s="1"/>
  <c r="O98" i="35"/>
  <c r="AF218" i="35"/>
  <c r="AH218" i="35" s="1"/>
  <c r="AF128" i="35"/>
  <c r="AH128" i="35" s="1"/>
  <c r="AF49" i="35"/>
  <c r="AH49" i="35" s="1"/>
  <c r="AF272" i="35"/>
  <c r="AH272" i="35" s="1"/>
  <c r="AF305" i="35"/>
  <c r="AH305" i="35" s="1"/>
  <c r="O22" i="35"/>
  <c r="O131" i="35"/>
  <c r="AF214" i="35"/>
  <c r="AH214" i="35" s="1"/>
  <c r="AF154" i="35"/>
  <c r="AH154" i="35" s="1"/>
  <c r="AF104" i="35"/>
  <c r="AH104" i="35" s="1"/>
  <c r="AF280" i="35"/>
  <c r="AH280" i="35" s="1"/>
  <c r="AF311" i="35"/>
  <c r="AH311" i="35" s="1"/>
  <c r="O189" i="35"/>
  <c r="AF65" i="35"/>
  <c r="AH65" i="35" s="1"/>
  <c r="N182" i="35"/>
  <c r="T182" i="35" s="1"/>
  <c r="AE182" i="35" s="1"/>
  <c r="AF182" i="35" s="1"/>
  <c r="AH182" i="35" s="1"/>
  <c r="O182" i="35"/>
  <c r="N30" i="35"/>
  <c r="T30" i="35" s="1"/>
  <c r="AE30" i="35" s="1"/>
  <c r="AF30" i="35" s="1"/>
  <c r="AH30" i="35" s="1"/>
  <c r="O30" i="35"/>
  <c r="N68" i="35"/>
  <c r="T68" i="35" s="1"/>
  <c r="AE68" i="35" s="1"/>
  <c r="AF68" i="35" s="1"/>
  <c r="AH68" i="35" s="1"/>
  <c r="O113" i="35"/>
  <c r="N113" i="35"/>
  <c r="T113" i="35" s="1"/>
  <c r="AE113" i="35" s="1"/>
  <c r="AF113" i="35" s="1"/>
  <c r="AH113" i="35" s="1"/>
  <c r="N308" i="35"/>
  <c r="T308" i="35" s="1"/>
  <c r="AE308" i="35" s="1"/>
  <c r="AF308" i="35" s="1"/>
  <c r="AH308" i="35" s="1"/>
  <c r="O308" i="35"/>
  <c r="O209" i="35"/>
  <c r="N209" i="35"/>
  <c r="T209" i="35" s="1"/>
  <c r="AE209" i="35" s="1"/>
  <c r="AF209" i="35" s="1"/>
  <c r="AH209" i="35" s="1"/>
  <c r="N28" i="35"/>
  <c r="T28" i="35" s="1"/>
  <c r="AE28" i="35" s="1"/>
  <c r="AF28" i="35" s="1"/>
  <c r="AH28" i="35" s="1"/>
  <c r="O28" i="35"/>
  <c r="O151" i="35"/>
  <c r="N151" i="35"/>
  <c r="T151" i="35" s="1"/>
  <c r="AE151" i="35" s="1"/>
  <c r="AF151" i="35" s="1"/>
  <c r="AH151" i="35" s="1"/>
  <c r="N100" i="35"/>
  <c r="T100" i="35" s="1"/>
  <c r="AE100" i="35" s="1"/>
  <c r="AF100" i="35" s="1"/>
  <c r="AH100" i="35" s="1"/>
  <c r="O100" i="35"/>
  <c r="AF325" i="35"/>
  <c r="AH325" i="35" s="1"/>
  <c r="N255" i="35"/>
  <c r="T255" i="35" s="1"/>
  <c r="AE255" i="35" s="1"/>
  <c r="AF255" i="35" s="1"/>
  <c r="AH255" i="35" s="1"/>
  <c r="O196" i="35"/>
  <c r="O188" i="35"/>
  <c r="O160" i="35"/>
  <c r="K107" i="35"/>
  <c r="N107" i="35" s="1"/>
  <c r="T107" i="35" s="1"/>
  <c r="AE107" i="35" s="1"/>
  <c r="AF107" i="35" s="1"/>
  <c r="AH107" i="35" s="1"/>
  <c r="O128" i="35"/>
  <c r="AF82" i="35"/>
  <c r="AH82" i="35" s="1"/>
  <c r="K24" i="35"/>
  <c r="O24" i="35" s="1"/>
  <c r="AF108" i="35"/>
  <c r="AH108" i="35" s="1"/>
  <c r="AF295" i="35"/>
  <c r="AH295" i="35" s="1"/>
  <c r="O264" i="35"/>
  <c r="O260" i="35"/>
  <c r="K173" i="35"/>
  <c r="O173" i="35" s="1"/>
  <c r="O175" i="35"/>
  <c r="AF131" i="35"/>
  <c r="AH131" i="35" s="1"/>
  <c r="O166" i="35"/>
  <c r="N62" i="35"/>
  <c r="T62" i="35" s="1"/>
  <c r="AE62" i="35" s="1"/>
  <c r="AF62" i="35" s="1"/>
  <c r="AH62" i="35" s="1"/>
  <c r="O73" i="35"/>
  <c r="O47" i="35"/>
  <c r="O51" i="35"/>
  <c r="O25" i="35"/>
  <c r="K301" i="35"/>
  <c r="O301" i="35" s="1"/>
  <c r="K259" i="35"/>
  <c r="K248" i="35"/>
  <c r="N248" i="35" s="1"/>
  <c r="T248" i="35" s="1"/>
  <c r="AE248" i="35" s="1"/>
  <c r="AF248" i="35" s="1"/>
  <c r="AH248" i="35" s="1"/>
  <c r="K114" i="35"/>
  <c r="N114" i="35" s="1"/>
  <c r="T114" i="35" s="1"/>
  <c r="AE114" i="35" s="1"/>
  <c r="AF114" i="35" s="1"/>
  <c r="AH114" i="35" s="1"/>
  <c r="N61" i="35"/>
  <c r="T61" i="35" s="1"/>
  <c r="AE61" i="35" s="1"/>
  <c r="AF61" i="35" s="1"/>
  <c r="AH61" i="35" s="1"/>
  <c r="K129" i="35"/>
  <c r="K294" i="35"/>
  <c r="O338" i="35"/>
  <c r="AF333" i="35"/>
  <c r="AH333" i="35" s="1"/>
  <c r="AF287" i="35"/>
  <c r="AH287" i="35" s="1"/>
  <c r="AF282" i="35"/>
  <c r="AH282" i="35" s="1"/>
  <c r="AF169" i="35"/>
  <c r="AH169" i="35" s="1"/>
  <c r="O137" i="35"/>
  <c r="AF140" i="35"/>
  <c r="AH140" i="35" s="1"/>
  <c r="O150" i="35"/>
  <c r="AF162" i="35"/>
  <c r="AH162" i="35" s="1"/>
  <c r="AF66" i="35"/>
  <c r="AH66" i="35" s="1"/>
  <c r="AF94" i="35"/>
  <c r="AH94" i="35" s="1"/>
  <c r="O49" i="35"/>
  <c r="K19" i="35"/>
  <c r="K324" i="35"/>
  <c r="N324" i="35" s="1"/>
  <c r="T324" i="35" s="1"/>
  <c r="AE324" i="35" s="1"/>
  <c r="AF324" i="35" s="1"/>
  <c r="AH324" i="35" s="1"/>
  <c r="K300" i="35"/>
  <c r="K205" i="35"/>
  <c r="N217" i="35"/>
  <c r="T217" i="35" s="1"/>
  <c r="AE217" i="35" s="1"/>
  <c r="AF217" i="35" s="1"/>
  <c r="AH217" i="35" s="1"/>
  <c r="O217" i="35"/>
  <c r="N176" i="35"/>
  <c r="T176" i="35" s="1"/>
  <c r="AE176" i="35" s="1"/>
  <c r="AF176" i="35" s="1"/>
  <c r="AH176" i="35" s="1"/>
  <c r="O176" i="35"/>
  <c r="N124" i="35"/>
  <c r="T124" i="35" s="1"/>
  <c r="AE124" i="35" s="1"/>
  <c r="AF124" i="35" s="1"/>
  <c r="AH124" i="35" s="1"/>
  <c r="O124" i="35"/>
  <c r="O80" i="35"/>
  <c r="N80" i="35"/>
  <c r="T80" i="35" s="1"/>
  <c r="AE80" i="35" s="1"/>
  <c r="AF80" i="35" s="1"/>
  <c r="AH80" i="35" s="1"/>
  <c r="O275" i="35"/>
  <c r="N275" i="35"/>
  <c r="T275" i="35" s="1"/>
  <c r="AE275" i="35" s="1"/>
  <c r="AF275" i="35" s="1"/>
  <c r="AH275" i="35" s="1"/>
  <c r="N56" i="35"/>
  <c r="T56" i="35" s="1"/>
  <c r="AE56" i="35" s="1"/>
  <c r="AF56" i="35" s="1"/>
  <c r="AH56" i="35" s="1"/>
  <c r="O56" i="35"/>
  <c r="K155" i="35"/>
  <c r="K48" i="35"/>
  <c r="K263" i="35"/>
  <c r="O82" i="35"/>
  <c r="D64" i="24"/>
  <c r="D61" i="24"/>
  <c r="O318" i="35"/>
  <c r="O243" i="35"/>
  <c r="O211" i="35"/>
  <c r="O35" i="35"/>
  <c r="K133" i="35"/>
  <c r="N133" i="35" s="1"/>
  <c r="T133" i="35" s="1"/>
  <c r="AE133" i="35" s="1"/>
  <c r="AF133" i="35" s="1"/>
  <c r="AH133" i="35" s="1"/>
  <c r="O97" i="35"/>
  <c r="O65" i="35"/>
  <c r="K234" i="35"/>
  <c r="N304" i="35"/>
  <c r="T304" i="35" s="1"/>
  <c r="AE304" i="35" s="1"/>
  <c r="AF304" i="35" s="1"/>
  <c r="AH304" i="35" s="1"/>
  <c r="O304" i="35"/>
  <c r="N242" i="35"/>
  <c r="T242" i="35" s="1"/>
  <c r="AE242" i="35" s="1"/>
  <c r="AF242" i="35" s="1"/>
  <c r="AH242" i="35" s="1"/>
  <c r="O242" i="35"/>
  <c r="N268" i="35"/>
  <c r="T268" i="35" s="1"/>
  <c r="AE268" i="35" s="1"/>
  <c r="AF268" i="35" s="1"/>
  <c r="AH268" i="35" s="1"/>
  <c r="O268" i="35"/>
  <c r="O148" i="35"/>
  <c r="O247" i="35"/>
  <c r="N247" i="35"/>
  <c r="T247" i="35" s="1"/>
  <c r="AE247" i="35" s="1"/>
  <c r="AF247" i="35" s="1"/>
  <c r="AH247" i="35" s="1"/>
  <c r="O163" i="35"/>
  <c r="N163" i="35"/>
  <c r="T163" i="35" s="1"/>
  <c r="AE163" i="35" s="1"/>
  <c r="AF163" i="35" s="1"/>
  <c r="AH163" i="35" s="1"/>
  <c r="O198" i="35"/>
  <c r="N198" i="35"/>
  <c r="T198" i="35" s="1"/>
  <c r="AE198" i="35" s="1"/>
  <c r="AF198" i="35" s="1"/>
  <c r="AH198" i="35" s="1"/>
  <c r="N164" i="35"/>
  <c r="T164" i="35" s="1"/>
  <c r="AE164" i="35" s="1"/>
  <c r="AF164" i="35" s="1"/>
  <c r="AH164" i="35" s="1"/>
  <c r="O164" i="35"/>
  <c r="N88" i="35"/>
  <c r="T88" i="35" s="1"/>
  <c r="AE88" i="35" s="1"/>
  <c r="AF88" i="35" s="1"/>
  <c r="AH88" i="35" s="1"/>
  <c r="O88" i="35"/>
  <c r="O226" i="35"/>
  <c r="N226" i="35"/>
  <c r="T226" i="35" s="1"/>
  <c r="AE226" i="35" s="1"/>
  <c r="AF226" i="35" s="1"/>
  <c r="AH226" i="35" s="1"/>
  <c r="N134" i="35"/>
  <c r="T134" i="35" s="1"/>
  <c r="AE134" i="35" s="1"/>
  <c r="AF134" i="35" s="1"/>
  <c r="AH134" i="35" s="1"/>
  <c r="O134" i="35"/>
  <c r="O109" i="35"/>
  <c r="N109" i="35"/>
  <c r="T109" i="35" s="1"/>
  <c r="AE109" i="35" s="1"/>
  <c r="AF109" i="35" s="1"/>
  <c r="AH109" i="35" s="1"/>
  <c r="O101" i="35"/>
  <c r="N101" i="35"/>
  <c r="T101" i="35" s="1"/>
  <c r="AE101" i="35" s="1"/>
  <c r="AF101" i="35" s="1"/>
  <c r="AH101" i="35" s="1"/>
  <c r="N77" i="35"/>
  <c r="T77" i="35" s="1"/>
  <c r="AE77" i="35" s="1"/>
  <c r="AF77" i="35" s="1"/>
  <c r="AH77" i="35" s="1"/>
  <c r="O77" i="35"/>
  <c r="O37" i="35"/>
  <c r="N37" i="35"/>
  <c r="T37" i="35" s="1"/>
  <c r="AE37" i="35" s="1"/>
  <c r="AF37" i="35" s="1"/>
  <c r="AH37" i="35" s="1"/>
  <c r="N336" i="35"/>
  <c r="T336" i="35" s="1"/>
  <c r="AE336" i="35" s="1"/>
  <c r="AF336" i="35" s="1"/>
  <c r="AH336" i="35" s="1"/>
  <c r="O336" i="35"/>
  <c r="N321" i="35"/>
  <c r="T321" i="35" s="1"/>
  <c r="AE321" i="35" s="1"/>
  <c r="AF321" i="35" s="1"/>
  <c r="AH321" i="35" s="1"/>
  <c r="O321" i="35"/>
  <c r="O221" i="35"/>
  <c r="N221" i="35"/>
  <c r="T221" i="35" s="1"/>
  <c r="AE221" i="35" s="1"/>
  <c r="AF221" i="35" s="1"/>
  <c r="AH221" i="35" s="1"/>
  <c r="O232" i="35"/>
  <c r="O332" i="35"/>
  <c r="N332" i="35"/>
  <c r="T332" i="35" s="1"/>
  <c r="AE332" i="35" s="1"/>
  <c r="AF332" i="35" s="1"/>
  <c r="AH332" i="35" s="1"/>
  <c r="O276" i="35"/>
  <c r="O53" i="35"/>
  <c r="O34" i="35"/>
  <c r="O69" i="35"/>
  <c r="O42" i="35"/>
  <c r="O26" i="35"/>
  <c r="O81" i="35"/>
  <c r="O302" i="35"/>
  <c r="O269" i="35"/>
  <c r="O253" i="35"/>
  <c r="O207" i="35"/>
  <c r="O111" i="35"/>
  <c r="O54" i="35"/>
  <c r="K327" i="35"/>
  <c r="O156" i="35"/>
  <c r="O273" i="35"/>
  <c r="O240" i="35"/>
  <c r="J3" i="35"/>
  <c r="O18" i="35"/>
  <c r="K293" i="35"/>
  <c r="O110" i="35"/>
  <c r="O93" i="35"/>
  <c r="O295" i="35"/>
  <c r="O277" i="35"/>
  <c r="O244" i="35"/>
  <c r="K125" i="35"/>
  <c r="K337" i="35"/>
  <c r="K323" i="35"/>
  <c r="K251" i="35"/>
  <c r="K230" i="35"/>
  <c r="O272" i="35"/>
  <c r="K143" i="35"/>
  <c r="N319" i="35"/>
  <c r="T319" i="35" s="1"/>
  <c r="AE319" i="35" s="1"/>
  <c r="AF319" i="35" s="1"/>
  <c r="AH319" i="35" s="1"/>
  <c r="O319" i="35"/>
  <c r="N274" i="35"/>
  <c r="T274" i="35" s="1"/>
  <c r="AE274" i="35" s="1"/>
  <c r="AF274" i="35" s="1"/>
  <c r="AH274" i="35" s="1"/>
  <c r="O274" i="35"/>
  <c r="N204" i="35"/>
  <c r="T204" i="35" s="1"/>
  <c r="AE204" i="35" s="1"/>
  <c r="AF204" i="35" s="1"/>
  <c r="AH204" i="35" s="1"/>
  <c r="O204" i="35"/>
  <c r="N278" i="35"/>
  <c r="T278" i="35" s="1"/>
  <c r="AE278" i="35" s="1"/>
  <c r="AF278" i="35" s="1"/>
  <c r="AH278" i="35" s="1"/>
  <c r="O278" i="35"/>
  <c r="N216" i="35"/>
  <c r="T216" i="35" s="1"/>
  <c r="AE216" i="35" s="1"/>
  <c r="AF216" i="35" s="1"/>
  <c r="AH216" i="35" s="1"/>
  <c r="O216" i="35"/>
  <c r="N208" i="35"/>
  <c r="T208" i="35" s="1"/>
  <c r="AE208" i="35" s="1"/>
  <c r="AF208" i="35" s="1"/>
  <c r="AH208" i="35" s="1"/>
  <c r="O208" i="35"/>
  <c r="N83" i="35"/>
  <c r="T83" i="35" s="1"/>
  <c r="AE83" i="35" s="1"/>
  <c r="AF83" i="35" s="1"/>
  <c r="AH83" i="35" s="1"/>
  <c r="O83" i="35"/>
  <c r="N63" i="35"/>
  <c r="T63" i="35" s="1"/>
  <c r="AE63" i="35" s="1"/>
  <c r="AF63" i="35" s="1"/>
  <c r="AH63" i="35" s="1"/>
  <c r="O63" i="35"/>
  <c r="N55" i="35"/>
  <c r="T55" i="35" s="1"/>
  <c r="AE55" i="35" s="1"/>
  <c r="AF55" i="35" s="1"/>
  <c r="AH55" i="35" s="1"/>
  <c r="O55" i="35"/>
  <c r="N281" i="35"/>
  <c r="T281" i="35" s="1"/>
  <c r="AE281" i="35" s="1"/>
  <c r="AF281" i="35" s="1"/>
  <c r="AH281" i="35" s="1"/>
  <c r="O281" i="35"/>
  <c r="N87" i="35"/>
  <c r="T87" i="35" s="1"/>
  <c r="AE87" i="35" s="1"/>
  <c r="AF87" i="35" s="1"/>
  <c r="AH87" i="35" s="1"/>
  <c r="O87" i="35"/>
  <c r="N292" i="35"/>
  <c r="T292" i="35" s="1"/>
  <c r="AE292" i="35" s="1"/>
  <c r="AF292" i="35" s="1"/>
  <c r="AH292" i="35" s="1"/>
  <c r="O292" i="35"/>
  <c r="N289" i="35"/>
  <c r="T289" i="35" s="1"/>
  <c r="AE289" i="35" s="1"/>
  <c r="AF289" i="35" s="1"/>
  <c r="AH289" i="35" s="1"/>
  <c r="N285" i="35"/>
  <c r="T285" i="35" s="1"/>
  <c r="AE285" i="35" s="1"/>
  <c r="AF285" i="35" s="1"/>
  <c r="AH285" i="35" s="1"/>
  <c r="O285" i="35"/>
  <c r="N215" i="35"/>
  <c r="T215" i="35" s="1"/>
  <c r="AE215" i="35" s="1"/>
  <c r="AF215" i="35" s="1"/>
  <c r="AH215" i="35" s="1"/>
  <c r="O215" i="35"/>
  <c r="N91" i="35"/>
  <c r="T91" i="35" s="1"/>
  <c r="AE91" i="35" s="1"/>
  <c r="AF91" i="35" s="1"/>
  <c r="AH91" i="35" s="1"/>
  <c r="O91" i="35"/>
  <c r="N75" i="35"/>
  <c r="T75" i="35" s="1"/>
  <c r="AE75" i="35" s="1"/>
  <c r="AF75" i="35" s="1"/>
  <c r="AH75" i="35" s="1"/>
  <c r="O75" i="35"/>
  <c r="N59" i="35"/>
  <c r="T59" i="35" s="1"/>
  <c r="AE59" i="35" s="1"/>
  <c r="AF59" i="35" s="1"/>
  <c r="AH59" i="35" s="1"/>
  <c r="O59" i="35"/>
  <c r="N331" i="35"/>
  <c r="T331" i="35" s="1"/>
  <c r="AE331" i="35" s="1"/>
  <c r="AF331" i="35" s="1"/>
  <c r="AH331" i="35" s="1"/>
  <c r="O331" i="35"/>
  <c r="N241" i="35"/>
  <c r="T241" i="35" s="1"/>
  <c r="AE241" i="35" s="1"/>
  <c r="AF241" i="35" s="1"/>
  <c r="AH241" i="35" s="1"/>
  <c r="O241" i="35"/>
  <c r="N212" i="35"/>
  <c r="T212" i="35" s="1"/>
  <c r="AE212" i="35" s="1"/>
  <c r="AF212" i="35" s="1"/>
  <c r="AH212" i="35" s="1"/>
  <c r="O212" i="35"/>
  <c r="N127" i="35"/>
  <c r="T127" i="35" s="1"/>
  <c r="AE127" i="35" s="1"/>
  <c r="AF127" i="35" s="1"/>
  <c r="AH127" i="35" s="1"/>
  <c r="O127" i="35"/>
  <c r="N95" i="35"/>
  <c r="T95" i="35" s="1"/>
  <c r="AE95" i="35" s="1"/>
  <c r="AF95" i="35" s="1"/>
  <c r="AH95" i="35" s="1"/>
  <c r="N79" i="35"/>
  <c r="T79" i="35" s="1"/>
  <c r="AE79" i="35" s="1"/>
  <c r="AF79" i="35" s="1"/>
  <c r="AH79" i="35" s="1"/>
  <c r="O79" i="35"/>
  <c r="O20" i="35"/>
  <c r="O335" i="35"/>
  <c r="K315" i="35"/>
  <c r="O287" i="35"/>
  <c r="O257" i="35"/>
  <c r="O249" i="35"/>
  <c r="O330" i="35"/>
  <c r="K334" i="35"/>
  <c r="O329" i="35"/>
  <c r="O270" i="35"/>
  <c r="O266" i="35"/>
  <c r="K245" i="35"/>
  <c r="O236" i="35"/>
  <c r="O220" i="35"/>
  <c r="O213" i="35"/>
  <c r="O181" i="35"/>
  <c r="O165" i="35"/>
  <c r="O149" i="35"/>
  <c r="O161" i="35"/>
  <c r="O157" i="35"/>
  <c r="O135" i="35"/>
  <c r="O132" i="35"/>
  <c r="N132" i="35"/>
  <c r="T132" i="35" s="1"/>
  <c r="AE132" i="35" s="1"/>
  <c r="AF132" i="35" s="1"/>
  <c r="AH132" i="35" s="1"/>
  <c r="O119" i="35"/>
  <c r="O94" i="35"/>
  <c r="O39" i="35"/>
  <c r="O32" i="35"/>
  <c r="O10" i="35"/>
  <c r="N7" i="35"/>
  <c r="O228" i="35"/>
  <c r="O203" i="35"/>
  <c r="N186" i="35"/>
  <c r="T186" i="35" s="1"/>
  <c r="AE186" i="35" s="1"/>
  <c r="AF186" i="35" s="1"/>
  <c r="AH186" i="35" s="1"/>
  <c r="O136" i="35"/>
  <c r="N136" i="35"/>
  <c r="T136" i="35" s="1"/>
  <c r="AE136" i="35" s="1"/>
  <c r="AF136" i="35" s="1"/>
  <c r="AH136" i="35" s="1"/>
  <c r="K74" i="35"/>
  <c r="O40" i="35"/>
  <c r="O23" i="35"/>
  <c r="K8" i="35"/>
  <c r="O298" i="35"/>
  <c r="O333" i="35"/>
  <c r="O325" i="35"/>
  <c r="O306" i="35"/>
  <c r="O291" i="35"/>
  <c r="O265" i="35"/>
  <c r="O169" i="35"/>
  <c r="O194" i="35"/>
  <c r="N194" i="35"/>
  <c r="T194" i="35" s="1"/>
  <c r="AE194" i="35" s="1"/>
  <c r="AF194" i="35" s="1"/>
  <c r="AH194" i="35" s="1"/>
  <c r="O50" i="35"/>
  <c r="N67" i="35"/>
  <c r="T67" i="35" s="1"/>
  <c r="AE67" i="35" s="1"/>
  <c r="AF67" i="35" s="1"/>
  <c r="AH67" i="35" s="1"/>
  <c r="O67" i="35"/>
  <c r="I3" i="35"/>
  <c r="O14" i="35"/>
  <c r="O314" i="35"/>
  <c r="O320" i="35"/>
  <c r="O195" i="35"/>
  <c r="O153" i="35"/>
  <c r="O115" i="35"/>
  <c r="O31" i="35"/>
  <c r="G3" i="35"/>
  <c r="O310" i="35" l="1"/>
  <c r="O227" i="35"/>
  <c r="O171" i="35"/>
  <c r="N12" i="35"/>
  <c r="T12" i="35" s="1"/>
  <c r="AE12" i="35" s="1"/>
  <c r="AF12" i="35" s="1"/>
  <c r="AH12" i="35" s="1"/>
  <c r="O256" i="35"/>
  <c r="O89" i="35"/>
  <c r="O123" i="35"/>
  <c r="N60" i="35"/>
  <c r="T60" i="35" s="1"/>
  <c r="AE60" i="35" s="1"/>
  <c r="AF60" i="35" s="1"/>
  <c r="AH60" i="35" s="1"/>
  <c r="O76" i="35"/>
  <c r="O52" i="35"/>
  <c r="O103" i="35"/>
  <c r="O107" i="35"/>
  <c r="O72" i="35"/>
  <c r="O99" i="35"/>
  <c r="O261" i="35"/>
  <c r="O297" i="35"/>
  <c r="O224" i="35"/>
  <c r="O70" i="35"/>
  <c r="N71" i="35"/>
  <c r="T71" i="35" s="1"/>
  <c r="AE71" i="35" s="1"/>
  <c r="AF71" i="35" s="1"/>
  <c r="AH71" i="35" s="1"/>
  <c r="O279" i="35"/>
  <c r="N21" i="35"/>
  <c r="T21" i="35" s="1"/>
  <c r="AE21" i="35" s="1"/>
  <c r="AF21" i="35" s="1"/>
  <c r="AH21" i="35" s="1"/>
  <c r="O201" i="35"/>
  <c r="O271" i="35"/>
  <c r="O309" i="35"/>
  <c r="N309" i="35"/>
  <c r="T309" i="35" s="1"/>
  <c r="AE309" i="35" s="1"/>
  <c r="AF309" i="35" s="1"/>
  <c r="AH309" i="35" s="1"/>
  <c r="O64" i="35"/>
  <c r="N141" i="35"/>
  <c r="T141" i="35" s="1"/>
  <c r="AE141" i="35" s="1"/>
  <c r="AF141" i="35" s="1"/>
  <c r="AH141" i="35" s="1"/>
  <c r="O141" i="35"/>
  <c r="O46" i="35"/>
  <c r="N159" i="35"/>
  <c r="T159" i="35" s="1"/>
  <c r="AE159" i="35" s="1"/>
  <c r="AF159" i="35" s="1"/>
  <c r="AH159" i="35" s="1"/>
  <c r="O159" i="35"/>
  <c r="O177" i="35"/>
  <c r="O118" i="35"/>
  <c r="N122" i="35"/>
  <c r="T122" i="35" s="1"/>
  <c r="AE122" i="35" s="1"/>
  <c r="AF122" i="35" s="1"/>
  <c r="AH122" i="35" s="1"/>
  <c r="O122" i="35"/>
  <c r="O199" i="35"/>
  <c r="N142" i="35"/>
  <c r="T142" i="35" s="1"/>
  <c r="AE142" i="35" s="1"/>
  <c r="AF142" i="35" s="1"/>
  <c r="AH142" i="35" s="1"/>
  <c r="O142" i="35"/>
  <c r="O114" i="35"/>
  <c r="O41" i="35"/>
  <c r="N183" i="35"/>
  <c r="T183" i="35" s="1"/>
  <c r="AE183" i="35" s="1"/>
  <c r="AF183" i="35" s="1"/>
  <c r="AH183" i="35" s="1"/>
  <c r="O283" i="35"/>
  <c r="O206" i="35"/>
  <c r="N179" i="35"/>
  <c r="T179" i="35" s="1"/>
  <c r="AE179" i="35" s="1"/>
  <c r="AF179" i="35" s="1"/>
  <c r="AH179" i="35" s="1"/>
  <c r="O179" i="35"/>
  <c r="N85" i="35"/>
  <c r="T85" i="35" s="1"/>
  <c r="AE85" i="35" s="1"/>
  <c r="AF85" i="35" s="1"/>
  <c r="AH85" i="35" s="1"/>
  <c r="O85" i="35"/>
  <c r="N92" i="35"/>
  <c r="T92" i="35" s="1"/>
  <c r="AE92" i="35" s="1"/>
  <c r="AF92" i="35" s="1"/>
  <c r="AH92" i="35" s="1"/>
  <c r="N121" i="35"/>
  <c r="T121" i="35" s="1"/>
  <c r="AE121" i="35" s="1"/>
  <c r="AF121" i="35" s="1"/>
  <c r="AH121" i="35" s="1"/>
  <c r="N16" i="35"/>
  <c r="T16" i="35" s="1"/>
  <c r="AE16" i="35" s="1"/>
  <c r="AF16" i="35" s="1"/>
  <c r="AH16" i="35" s="1"/>
  <c r="O16" i="35"/>
  <c r="O45" i="35"/>
  <c r="N45" i="35"/>
  <c r="T45" i="35" s="1"/>
  <c r="AE45" i="35" s="1"/>
  <c r="AF45" i="35" s="1"/>
  <c r="AH45" i="35" s="1"/>
  <c r="N29" i="35"/>
  <c r="T29" i="35" s="1"/>
  <c r="AE29" i="35" s="1"/>
  <c r="AF29" i="35" s="1"/>
  <c r="AH29" i="35" s="1"/>
  <c r="O29" i="35"/>
  <c r="N57" i="35"/>
  <c r="T57" i="35" s="1"/>
  <c r="AE57" i="35" s="1"/>
  <c r="AF57" i="35" s="1"/>
  <c r="AH57" i="35" s="1"/>
  <c r="O57" i="35"/>
  <c r="O191" i="35"/>
  <c r="N191" i="35"/>
  <c r="T191" i="35" s="1"/>
  <c r="AE191" i="35" s="1"/>
  <c r="AF191" i="35" s="1"/>
  <c r="AH191" i="35" s="1"/>
  <c r="O184" i="35"/>
  <c r="N105" i="35"/>
  <c r="T105" i="35" s="1"/>
  <c r="AE105" i="35" s="1"/>
  <c r="AF105" i="35" s="1"/>
  <c r="AH105" i="35" s="1"/>
  <c r="O105" i="35"/>
  <c r="O168" i="35"/>
  <c r="N168" i="35"/>
  <c r="T168" i="35" s="1"/>
  <c r="AE168" i="35" s="1"/>
  <c r="AF168" i="35" s="1"/>
  <c r="AH168" i="35" s="1"/>
  <c r="N24" i="35"/>
  <c r="T24" i="35" s="1"/>
  <c r="AE24" i="35" s="1"/>
  <c r="AF24" i="35" s="1"/>
  <c r="AH24" i="35" s="1"/>
  <c r="N301" i="35"/>
  <c r="T301" i="35" s="1"/>
  <c r="AE301" i="35" s="1"/>
  <c r="AF301" i="35" s="1"/>
  <c r="AH301" i="35" s="1"/>
  <c r="O78" i="35"/>
  <c r="N173" i="35"/>
  <c r="T173" i="35" s="1"/>
  <c r="AE173" i="35" s="1"/>
  <c r="AF173" i="35" s="1"/>
  <c r="AH173" i="35" s="1"/>
  <c r="O248" i="35"/>
  <c r="O133" i="35"/>
  <c r="O129" i="35"/>
  <c r="N129" i="35"/>
  <c r="T129" i="35" s="1"/>
  <c r="AE129" i="35" s="1"/>
  <c r="AF129" i="35" s="1"/>
  <c r="AH129" i="35" s="1"/>
  <c r="O259" i="35"/>
  <c r="N259" i="35"/>
  <c r="T259" i="35" s="1"/>
  <c r="AE259" i="35" s="1"/>
  <c r="AF259" i="35" s="1"/>
  <c r="AH259" i="35" s="1"/>
  <c r="N19" i="35"/>
  <c r="T19" i="35" s="1"/>
  <c r="AE19" i="35" s="1"/>
  <c r="AF19" i="35" s="1"/>
  <c r="AH19" i="35" s="1"/>
  <c r="O19" i="35"/>
  <c r="O324" i="35"/>
  <c r="N205" i="35"/>
  <c r="T205" i="35" s="1"/>
  <c r="AE205" i="35" s="1"/>
  <c r="AF205" i="35" s="1"/>
  <c r="AH205" i="35" s="1"/>
  <c r="O205" i="35"/>
  <c r="N300" i="35"/>
  <c r="T300" i="35" s="1"/>
  <c r="AE300" i="35" s="1"/>
  <c r="AF300" i="35" s="1"/>
  <c r="AH300" i="35" s="1"/>
  <c r="O300" i="35"/>
  <c r="N294" i="35"/>
  <c r="T294" i="35" s="1"/>
  <c r="AE294" i="35" s="1"/>
  <c r="AF294" i="35" s="1"/>
  <c r="AH294" i="35" s="1"/>
  <c r="O294" i="35"/>
  <c r="N263" i="35"/>
  <c r="T263" i="35" s="1"/>
  <c r="AE263" i="35" s="1"/>
  <c r="AF263" i="35" s="1"/>
  <c r="AH263" i="35" s="1"/>
  <c r="O263" i="35"/>
  <c r="K3" i="35"/>
  <c r="N234" i="35"/>
  <c r="T234" i="35" s="1"/>
  <c r="AE234" i="35" s="1"/>
  <c r="AF234" i="35" s="1"/>
  <c r="AH234" i="35" s="1"/>
  <c r="O234" i="35"/>
  <c r="N48" i="35"/>
  <c r="T48" i="35" s="1"/>
  <c r="AE48" i="35" s="1"/>
  <c r="AF48" i="35" s="1"/>
  <c r="AH48" i="35" s="1"/>
  <c r="O48" i="35"/>
  <c r="O155" i="35"/>
  <c r="N155" i="35"/>
  <c r="T155" i="35" s="1"/>
  <c r="AE155" i="35" s="1"/>
  <c r="AF155" i="35" s="1"/>
  <c r="AH155" i="35" s="1"/>
  <c r="N251" i="35"/>
  <c r="T251" i="35" s="1"/>
  <c r="AE251" i="35" s="1"/>
  <c r="AF251" i="35" s="1"/>
  <c r="AH251" i="35" s="1"/>
  <c r="O251" i="35"/>
  <c r="N125" i="35"/>
  <c r="T125" i="35" s="1"/>
  <c r="AE125" i="35" s="1"/>
  <c r="AF125" i="35" s="1"/>
  <c r="AH125" i="35" s="1"/>
  <c r="O125" i="35"/>
  <c r="O143" i="35"/>
  <c r="N143" i="35"/>
  <c r="T143" i="35" s="1"/>
  <c r="AE143" i="35" s="1"/>
  <c r="AF143" i="35" s="1"/>
  <c r="AH143" i="35" s="1"/>
  <c r="O323" i="35"/>
  <c r="N323" i="35"/>
  <c r="T323" i="35" s="1"/>
  <c r="AE323" i="35" s="1"/>
  <c r="AF323" i="35" s="1"/>
  <c r="AH323" i="35" s="1"/>
  <c r="N337" i="35"/>
  <c r="T337" i="35" s="1"/>
  <c r="AE337" i="35" s="1"/>
  <c r="AF337" i="35" s="1"/>
  <c r="AH337" i="35" s="1"/>
  <c r="O337" i="35"/>
  <c r="N327" i="35"/>
  <c r="T327" i="35" s="1"/>
  <c r="AE327" i="35" s="1"/>
  <c r="AF327" i="35" s="1"/>
  <c r="AH327" i="35" s="1"/>
  <c r="O327" i="35"/>
  <c r="O230" i="35"/>
  <c r="N230" i="35"/>
  <c r="T230" i="35" s="1"/>
  <c r="AE230" i="35" s="1"/>
  <c r="AF230" i="35" s="1"/>
  <c r="AH230" i="35" s="1"/>
  <c r="N293" i="35"/>
  <c r="T293" i="35" s="1"/>
  <c r="AE293" i="35" s="1"/>
  <c r="AF293" i="35" s="1"/>
  <c r="AH293" i="35" s="1"/>
  <c r="O293" i="35"/>
  <c r="N8" i="35"/>
  <c r="T8" i="35" s="1"/>
  <c r="AE8" i="35" s="1"/>
  <c r="AF8" i="35" s="1"/>
  <c r="AH8" i="35" s="1"/>
  <c r="O8" i="35"/>
  <c r="N74" i="35"/>
  <c r="T74" i="35" s="1"/>
  <c r="AE74" i="35" s="1"/>
  <c r="AF74" i="35" s="1"/>
  <c r="AH74" i="35" s="1"/>
  <c r="O74" i="35"/>
  <c r="T7" i="35"/>
  <c r="N315" i="35"/>
  <c r="T315" i="35" s="1"/>
  <c r="AE315" i="35" s="1"/>
  <c r="AF315" i="35" s="1"/>
  <c r="AH315" i="35" s="1"/>
  <c r="O315" i="35"/>
  <c r="N245" i="35"/>
  <c r="T245" i="35" s="1"/>
  <c r="AE245" i="35" s="1"/>
  <c r="AF245" i="35" s="1"/>
  <c r="AH245" i="35" s="1"/>
  <c r="O245" i="35"/>
  <c r="N334" i="35"/>
  <c r="T334" i="35" s="1"/>
  <c r="AE334" i="35" s="1"/>
  <c r="AF334" i="35" s="1"/>
  <c r="AH334" i="35" s="1"/>
  <c r="O334" i="35"/>
  <c r="E7" i="29"/>
  <c r="E8" i="29"/>
  <c r="E9" i="29"/>
  <c r="E10" i="29"/>
  <c r="D55" i="24" l="1"/>
  <c r="D49" i="24"/>
  <c r="D52" i="24" s="1"/>
  <c r="O3" i="35"/>
  <c r="T3" i="35"/>
  <c r="AE7" i="35"/>
  <c r="D66" i="24" s="1"/>
  <c r="N3" i="35"/>
  <c r="E337" i="30"/>
  <c r="A28" i="25"/>
  <c r="AE3" i="35" l="1"/>
  <c r="AF7" i="35"/>
  <c r="D67" i="24" s="1"/>
  <c r="AF3" i="35" l="1"/>
  <c r="AH7" i="35"/>
  <c r="AH3" i="35" l="1"/>
  <c r="D69" i="24"/>
  <c r="D70" i="24" s="1"/>
  <c r="I60" i="24"/>
  <c r="H60" i="24"/>
  <c r="B7" i="32"/>
  <c r="C7" i="32"/>
  <c r="C8" i="32" l="1"/>
  <c r="B3" i="24"/>
  <c r="B5" i="38" s="1"/>
  <c r="G59" i="24" l="1"/>
  <c r="H59" i="24" s="1"/>
  <c r="I59" i="24" s="1"/>
  <c r="J59" i="24" s="1"/>
  <c r="K59" i="24" s="1"/>
  <c r="L59" i="24" s="1"/>
  <c r="M59" i="24" s="1"/>
  <c r="N59" i="24" s="1"/>
  <c r="D7" i="32"/>
  <c r="D8" i="32" s="1"/>
  <c r="E5" i="32"/>
  <c r="N63" i="24"/>
  <c r="M63" i="24"/>
  <c r="L63" i="24"/>
  <c r="K63" i="24"/>
  <c r="J63" i="24"/>
  <c r="I63" i="24"/>
  <c r="H63" i="24"/>
  <c r="G63" i="24"/>
  <c r="F63" i="24"/>
  <c r="E63" i="24"/>
  <c r="E7" i="32" l="1"/>
  <c r="E8" i="32" s="1"/>
  <c r="F5" i="32"/>
  <c r="E40" i="24"/>
  <c r="G5" i="32" l="1"/>
  <c r="H5" i="32" s="1"/>
  <c r="I5" i="32" s="1"/>
  <c r="J5" i="32" s="1"/>
  <c r="K5" i="32" s="1"/>
  <c r="L5" i="32" s="1"/>
  <c r="F7" i="32"/>
  <c r="E42" i="24"/>
  <c r="G7" i="32" l="1"/>
  <c r="F8" i="32"/>
  <c r="D337" i="30"/>
  <c r="H7" i="32" l="1"/>
  <c r="I7" i="32" s="1"/>
  <c r="J7" i="32" s="1"/>
  <c r="K7" i="32" s="1"/>
  <c r="L7" i="32" s="1"/>
  <c r="G8" i="32"/>
  <c r="E16" i="24"/>
  <c r="D12" i="29"/>
  <c r="E12" i="29" s="1"/>
  <c r="D11" i="29"/>
  <c r="E11" i="29" s="1"/>
  <c r="D6" i="29"/>
  <c r="E6" i="29" s="1"/>
  <c r="C14" i="29"/>
  <c r="F16" i="24" l="1"/>
  <c r="D5" i="38" s="1"/>
  <c r="F5" i="38" s="1"/>
  <c r="E14" i="29"/>
  <c r="D14" i="29"/>
  <c r="G60" i="24"/>
  <c r="F60" i="24"/>
  <c r="E60" i="24"/>
  <c r="E61" i="24" s="1"/>
  <c r="F13" i="24"/>
  <c r="F15" i="24" s="1"/>
  <c r="E13" i="24"/>
  <c r="E15" i="24" s="1"/>
  <c r="N40" i="24"/>
  <c r="N68" i="24" s="1"/>
  <c r="M40" i="24"/>
  <c r="M68" i="24" s="1"/>
  <c r="L40" i="24"/>
  <c r="L68" i="24" s="1"/>
  <c r="K40" i="24"/>
  <c r="K68" i="24" s="1"/>
  <c r="J40" i="24"/>
  <c r="J68" i="24" s="1"/>
  <c r="I40" i="24"/>
  <c r="I68" i="24" s="1"/>
  <c r="H40" i="24"/>
  <c r="H68" i="24" s="1"/>
  <c r="N22" i="24"/>
  <c r="M22" i="24"/>
  <c r="L22" i="24"/>
  <c r="K22" i="24"/>
  <c r="J22" i="24"/>
  <c r="I22" i="24"/>
  <c r="H22" i="24"/>
  <c r="G22" i="24"/>
  <c r="F22" i="24"/>
  <c r="F18" i="24" l="1"/>
  <c r="G16" i="24"/>
  <c r="H16" i="24" s="1"/>
  <c r="F19" i="24"/>
  <c r="F46" i="24" s="1"/>
  <c r="G61" i="24"/>
  <c r="G64" i="24" s="1"/>
  <c r="G65" i="24" s="1"/>
  <c r="F61" i="24"/>
  <c r="F64" i="24" s="1"/>
  <c r="F65" i="24" s="1"/>
  <c r="J29" i="24"/>
  <c r="G29" i="24"/>
  <c r="H29" i="24"/>
  <c r="L29" i="24"/>
  <c r="F29" i="24"/>
  <c r="N29" i="24"/>
  <c r="K29" i="24"/>
  <c r="I29" i="24"/>
  <c r="M29" i="24"/>
  <c r="H42" i="24"/>
  <c r="H73" i="24" s="1"/>
  <c r="L42" i="24"/>
  <c r="L73" i="24" s="1"/>
  <c r="I42" i="24"/>
  <c r="I73" i="24" s="1"/>
  <c r="M42" i="24"/>
  <c r="M73" i="24" s="1"/>
  <c r="J42" i="24"/>
  <c r="J73" i="24" s="1"/>
  <c r="N42" i="24"/>
  <c r="N73" i="24" s="1"/>
  <c r="K42" i="24"/>
  <c r="K73" i="24" s="1"/>
  <c r="J43" i="24"/>
  <c r="N43" i="24"/>
  <c r="G43" i="24"/>
  <c r="K43" i="24"/>
  <c r="G13" i="24"/>
  <c r="G15" i="24" s="1"/>
  <c r="G18" i="24"/>
  <c r="H43" i="24"/>
  <c r="L43" i="24"/>
  <c r="I43" i="24"/>
  <c r="M43" i="24"/>
  <c r="F43" i="24"/>
  <c r="E22" i="24"/>
  <c r="E73" i="24" s="1"/>
  <c r="F40" i="24"/>
  <c r="F68" i="24" s="1"/>
  <c r="G40" i="24"/>
  <c r="G68" i="24" s="1"/>
  <c r="F36" i="24" l="1"/>
  <c r="G19" i="24"/>
  <c r="M75" i="24"/>
  <c r="I75" i="24"/>
  <c r="N75" i="24"/>
  <c r="L75" i="24"/>
  <c r="J75" i="24"/>
  <c r="K75" i="24"/>
  <c r="H75" i="24"/>
  <c r="E29" i="24"/>
  <c r="E43" i="24"/>
  <c r="H61" i="24"/>
  <c r="H64" i="24" s="1"/>
  <c r="H65" i="24" s="1"/>
  <c r="E75" i="24"/>
  <c r="F42" i="24"/>
  <c r="F73" i="24" s="1"/>
  <c r="G42" i="24"/>
  <c r="G73" i="24" s="1"/>
  <c r="H18" i="24"/>
  <c r="I16" i="24"/>
  <c r="H13" i="24"/>
  <c r="H15" i="24" s="1"/>
  <c r="E18" i="24"/>
  <c r="G36" i="24" l="1"/>
  <c r="G46" i="24"/>
  <c r="G47" i="24" s="1"/>
  <c r="G49" i="24" s="1"/>
  <c r="H19" i="24"/>
  <c r="E19" i="24"/>
  <c r="F75" i="24"/>
  <c r="I61" i="24"/>
  <c r="I64" i="24" s="1"/>
  <c r="I65" i="24" s="1"/>
  <c r="G75" i="24"/>
  <c r="F47" i="24"/>
  <c r="F49" i="24" s="1"/>
  <c r="I13" i="24"/>
  <c r="I15" i="24" s="1"/>
  <c r="J60" i="24"/>
  <c r="J16" i="24"/>
  <c r="I18" i="24"/>
  <c r="E64" i="24"/>
  <c r="H36" i="24" l="1"/>
  <c r="H46" i="24"/>
  <c r="H47" i="24" s="1"/>
  <c r="H49" i="24" s="1"/>
  <c r="E36" i="24"/>
  <c r="E46" i="24"/>
  <c r="E47" i="24" s="1"/>
  <c r="I19" i="24"/>
  <c r="I36" i="24" s="1"/>
  <c r="G52" i="24"/>
  <c r="G55" i="24" s="1"/>
  <c r="F52" i="24"/>
  <c r="F55" i="24" s="1"/>
  <c r="E65" i="24"/>
  <c r="J61" i="24"/>
  <c r="J64" i="24" s="1"/>
  <c r="J65" i="24" s="1"/>
  <c r="K16" i="24"/>
  <c r="J18" i="24"/>
  <c r="K60" i="24"/>
  <c r="J13" i="24"/>
  <c r="J15" i="24" s="1"/>
  <c r="J19" i="24" l="1"/>
  <c r="E49" i="24"/>
  <c r="E52" i="24" s="1"/>
  <c r="E55" i="24" s="1"/>
  <c r="E82" i="24" s="1"/>
  <c r="F66" i="24"/>
  <c r="F76" i="24" s="1"/>
  <c r="F79" i="24" s="1"/>
  <c r="F82" i="24"/>
  <c r="G82" i="24"/>
  <c r="G66" i="24"/>
  <c r="G76" i="24" s="1"/>
  <c r="G79" i="24" s="1"/>
  <c r="H52" i="24"/>
  <c r="H55" i="24" s="1"/>
  <c r="H82" i="24" s="1"/>
  <c r="I47" i="24"/>
  <c r="I49" i="24" s="1"/>
  <c r="K61" i="24"/>
  <c r="K64" i="24" s="1"/>
  <c r="K65" i="24" s="1"/>
  <c r="L16" i="24"/>
  <c r="K18" i="24"/>
  <c r="K13" i="24"/>
  <c r="K15" i="24" s="1"/>
  <c r="L60" i="24"/>
  <c r="J36" i="24" l="1"/>
  <c r="J46" i="24"/>
  <c r="J47" i="24" s="1"/>
  <c r="J49" i="24" s="1"/>
  <c r="E66" i="24"/>
  <c r="H66" i="24"/>
  <c r="H76" i="24" s="1"/>
  <c r="H79" i="24" s="1"/>
  <c r="K19" i="24"/>
  <c r="K36" i="24" s="1"/>
  <c r="F67" i="24"/>
  <c r="F69" i="24" s="1"/>
  <c r="F70" i="24" s="1"/>
  <c r="F83" i="24"/>
  <c r="F86" i="24" s="1"/>
  <c r="I52" i="24"/>
  <c r="I55" i="24" s="1"/>
  <c r="G67" i="24"/>
  <c r="G69" i="24" s="1"/>
  <c r="G70" i="24" s="1"/>
  <c r="L61" i="24"/>
  <c r="L64" i="24" s="1"/>
  <c r="L65" i="24" s="1"/>
  <c r="G83" i="24"/>
  <c r="G77" i="24"/>
  <c r="G78" i="24" s="1"/>
  <c r="L13" i="24"/>
  <c r="L15" i="24" s="1"/>
  <c r="F77" i="24"/>
  <c r="F78" i="24" s="1"/>
  <c r="M60" i="24"/>
  <c r="M16" i="24"/>
  <c r="L18" i="24"/>
  <c r="F85" i="24" l="1"/>
  <c r="F87" i="24" s="1"/>
  <c r="H83" i="24"/>
  <c r="H85" i="24" s="1"/>
  <c r="H77" i="24"/>
  <c r="H78" i="24" s="1"/>
  <c r="H67" i="24"/>
  <c r="H69" i="24" s="1"/>
  <c r="H70" i="24" s="1"/>
  <c r="E76" i="24"/>
  <c r="E67" i="24"/>
  <c r="E69" i="24" s="1"/>
  <c r="E70" i="24" s="1"/>
  <c r="L19" i="24"/>
  <c r="I66" i="24"/>
  <c r="I76" i="24" s="1"/>
  <c r="I79" i="24" s="1"/>
  <c r="I82" i="24"/>
  <c r="J52" i="24"/>
  <c r="J55" i="24" s="1"/>
  <c r="G84" i="24"/>
  <c r="F84" i="24"/>
  <c r="K47" i="24"/>
  <c r="K49" i="24" s="1"/>
  <c r="M61" i="24"/>
  <c r="M64" i="24" s="1"/>
  <c r="M65" i="24" s="1"/>
  <c r="N60" i="24"/>
  <c r="G85" i="24"/>
  <c r="G86" i="24"/>
  <c r="N16" i="24"/>
  <c r="M18" i="24"/>
  <c r="M13" i="24"/>
  <c r="M15" i="24" s="1"/>
  <c r="H86" i="24" l="1"/>
  <c r="H87" i="24" s="1"/>
  <c r="L36" i="24"/>
  <c r="L46" i="24"/>
  <c r="L47" i="24" s="1"/>
  <c r="L49" i="24" s="1"/>
  <c r="H84" i="24"/>
  <c r="E79" i="24"/>
  <c r="E83" i="24"/>
  <c r="E77" i="24"/>
  <c r="E84" i="24" s="1"/>
  <c r="I67" i="24"/>
  <c r="I69" i="24" s="1"/>
  <c r="I70" i="24" s="1"/>
  <c r="M19" i="24"/>
  <c r="I83" i="24"/>
  <c r="I86" i="24" s="1"/>
  <c r="J66" i="24"/>
  <c r="J76" i="24" s="1"/>
  <c r="J79" i="24" s="1"/>
  <c r="J82" i="24"/>
  <c r="K52" i="24"/>
  <c r="K55" i="24" s="1"/>
  <c r="N18" i="24"/>
  <c r="G87" i="24"/>
  <c r="N61" i="24"/>
  <c r="N64" i="24" s="1"/>
  <c r="N65" i="24" s="1"/>
  <c r="I77" i="24"/>
  <c r="I78" i="24" s="1"/>
  <c r="N13" i="24"/>
  <c r="N15" i="24" s="1"/>
  <c r="M36" i="24" l="1"/>
  <c r="M46" i="24"/>
  <c r="M47" i="24" s="1"/>
  <c r="M49" i="24" s="1"/>
  <c r="I85" i="24"/>
  <c r="I87" i="24" s="1"/>
  <c r="E86" i="24"/>
  <c r="E85" i="24"/>
  <c r="E78" i="24"/>
  <c r="N19" i="24"/>
  <c r="J67" i="24"/>
  <c r="J69" i="24" s="1"/>
  <c r="J70" i="24" s="1"/>
  <c r="K66" i="24"/>
  <c r="K76" i="24" s="1"/>
  <c r="K79" i="24" s="1"/>
  <c r="K82" i="24"/>
  <c r="J83" i="24"/>
  <c r="J85" i="24" s="1"/>
  <c r="L52" i="24"/>
  <c r="L55" i="24" s="1"/>
  <c r="I84" i="24"/>
  <c r="J77" i="24"/>
  <c r="J78" i="24" s="1"/>
  <c r="N36" i="24" l="1"/>
  <c r="N46" i="24"/>
  <c r="N47" i="24" s="1"/>
  <c r="N49" i="24" s="1"/>
  <c r="E87" i="24"/>
  <c r="K67" i="24"/>
  <c r="K69" i="24" s="1"/>
  <c r="K70" i="24" s="1"/>
  <c r="K83" i="24"/>
  <c r="K86" i="24" s="1"/>
  <c r="J86" i="24"/>
  <c r="J87" i="24" s="1"/>
  <c r="L82" i="24"/>
  <c r="L66" i="24"/>
  <c r="L76" i="24" s="1"/>
  <c r="L79" i="24" s="1"/>
  <c r="M52" i="24"/>
  <c r="M55" i="24" s="1"/>
  <c r="J84" i="24"/>
  <c r="K77" i="24"/>
  <c r="K78" i="24" s="1"/>
  <c r="K85" i="24" l="1"/>
  <c r="K87" i="24" s="1"/>
  <c r="L67" i="24"/>
  <c r="L69" i="24" s="1"/>
  <c r="L70" i="24" s="1"/>
  <c r="M66" i="24"/>
  <c r="M76" i="24" s="1"/>
  <c r="M79" i="24" s="1"/>
  <c r="M82" i="24"/>
  <c r="N52" i="24"/>
  <c r="N55" i="24" s="1"/>
  <c r="K84" i="24"/>
  <c r="L77" i="24"/>
  <c r="L78" i="24" s="1"/>
  <c r="L83" i="24"/>
  <c r="M83" i="24" l="1"/>
  <c r="M86" i="24" s="1"/>
  <c r="M67" i="24"/>
  <c r="M69" i="24" s="1"/>
  <c r="M70" i="24" s="1"/>
  <c r="N66" i="24"/>
  <c r="N76" i="24" s="1"/>
  <c r="N79" i="24" s="1"/>
  <c r="N82" i="24"/>
  <c r="L84" i="24"/>
  <c r="L86" i="24"/>
  <c r="L85" i="24"/>
  <c r="M77" i="24"/>
  <c r="M78" i="24" s="1"/>
  <c r="M85" i="24" l="1"/>
  <c r="M87" i="24" s="1"/>
  <c r="N67" i="24"/>
  <c r="N69" i="24" s="1"/>
  <c r="N70" i="24" s="1"/>
  <c r="M84" i="24"/>
  <c r="L87" i="24"/>
  <c r="N83" i="24"/>
  <c r="N77" i="24"/>
  <c r="N78" i="24" s="1"/>
  <c r="N84" i="24" l="1"/>
  <c r="N85" i="24"/>
  <c r="N86" i="24"/>
  <c r="N87" i="24" l="1"/>
</calcChain>
</file>

<file path=xl/connections.xml><?xml version="1.0" encoding="utf-8"?>
<connections xmlns="http://schemas.openxmlformats.org/spreadsheetml/2006/main">
  <connection id="1" name="Query from databridge" type="1" refreshedVersion="4" background="1" saveData="1">
    <dbPr connection="DSN=databridge;Description=databridge;UID=LMoe;Trusted_Connection=Yes;APP=Microsoft Office 2010;WSID=82T1QS1;DATABASE=DataBridge" command="SELECT levy13.dat_yer, levy13.dst_num, levy13.dst_tye, levy13.cex_hzd_cum_cst, levy133.ltm_ini_rev_x000d__x000a_FROM DataBridge.databridge_app_user.levy13 levy13, DataBridge.databridge_app_user.levy131 levy131, DataBridge.databridge_app_user.levy132 levy132, DataBridge.databridge_app_user.levy133 levy133_x000d__x000a_WHERE levy131.dat_yer = levy13.dat_yer AND levy131.dst_num = levy13.dst_num AND levy131.dst_tye = levy13.dst_tye AND levy132.dat_yer = levy13.dat_yer AND levy132.dat_yer = levy131.dat_yer AND levy132.dst_num = levy13.dst_num AND levy132.dst_num = levy131.dst_num AND levy132.dst_tye = levy13.dst_tye AND levy132.dst_tye = levy131.dst_tye AND levy133.dat_yer = levy13.dat_yer AND levy133.dat_yer = levy131.dat_yer AND levy133.dat_yer = levy132.dat_yer AND levy133.dst_num = levy13.dst_num AND levy133.dst_num = levy131.dst_num AND levy133.dst_num = levy132.dst_num AND levy133.dst_tye = levy13.dst_tye AND levy133.dst_tye = levy131.dst_tye AND levy133.dst_tye = levy132.dst_tye AND ((levy13.dat_yer='16-17') AND (levy133.ltm_ini_rev&gt;$0))"/>
  </connection>
</connections>
</file>

<file path=xl/sharedStrings.xml><?xml version="1.0" encoding="utf-8"?>
<sst xmlns="http://schemas.openxmlformats.org/spreadsheetml/2006/main" count="1965" uniqueCount="1358">
  <si>
    <t>Total</t>
  </si>
  <si>
    <t>Aid</t>
  </si>
  <si>
    <t>Debt</t>
  </si>
  <si>
    <t>FILLMORE CENTRAL</t>
  </si>
  <si>
    <t>G.F.W.</t>
  </si>
  <si>
    <t>FY 2017</t>
  </si>
  <si>
    <t>FY 2018</t>
  </si>
  <si>
    <t>FY 2019</t>
  </si>
  <si>
    <t>FY 2020</t>
  </si>
  <si>
    <t>RTR PUBLIC SCHOOLS</t>
  </si>
  <si>
    <t>A.C.G.C.</t>
  </si>
  <si>
    <t>WEST CENTRAL AREA</t>
  </si>
  <si>
    <t>YELLOW MEDICINE EAST</t>
  </si>
  <si>
    <t>NRHEG</t>
  </si>
  <si>
    <t>School
District</t>
  </si>
  <si>
    <t>Initial Formula Revenue</t>
  </si>
  <si>
    <t>Added revenue for Eligible H&amp;S Projects &gt; $100,000 / site</t>
  </si>
  <si>
    <t>Old formula alt facilities pay as you go revenue (1A)</t>
  </si>
  <si>
    <t>Aid and Levy Shares of Total Revenue</t>
  </si>
  <si>
    <t>State average ANTC / APU with ag value adjustment</t>
  </si>
  <si>
    <t>Debt Service Portion of Revenue</t>
  </si>
  <si>
    <t>General Fund Portion of Revenue</t>
  </si>
  <si>
    <t>Debt service for existing Alt facilities H&amp;S bonds (1B) - gross before debt excess</t>
  </si>
  <si>
    <t>Old formula alt facilities debt revenue (1A) - gross before debt excess</t>
  </si>
  <si>
    <t>Old formula alt facilities debt revenue (1A) -  debt excess</t>
  </si>
  <si>
    <t>Debt Excess related to Debt service for existing Alt facilities H&amp;S bonds (1B)</t>
  </si>
  <si>
    <t>LTFM Revenue for District Share of Eligible Cooperative / Intermediate Projects (Unequalized)</t>
  </si>
  <si>
    <t xml:space="preserve">Debt Excess related to Debt service for portion of existing Alt facilities bonds attributable to eligible H&amp;S Projects &gt; $100,000 per site (1A) </t>
  </si>
  <si>
    <t>Total FY 17 revenue for eligible H&amp;S projects &gt;$100,000 / site  (12) - (13) + (14) -(15) + (16) + (17) + (18)</t>
  </si>
  <si>
    <t>Old Formula revenue</t>
  </si>
  <si>
    <t>Old formula alt facilities debt revenue (1B) = (12) - (13)</t>
  </si>
  <si>
    <t>Bond_Flag</t>
  </si>
  <si>
    <t>Dist_Num</t>
  </si>
  <si>
    <t>FY2018_sum</t>
  </si>
  <si>
    <t>FY2019_sum</t>
  </si>
  <si>
    <t>FY2020_sum</t>
  </si>
  <si>
    <t>FY2021_sum</t>
  </si>
  <si>
    <t>FY2022_sum</t>
  </si>
  <si>
    <t>FY2023_sum</t>
  </si>
  <si>
    <t>FY2024_sum</t>
  </si>
  <si>
    <t>FY2025_sum</t>
  </si>
  <si>
    <t>FY2026_sum</t>
  </si>
  <si>
    <t>FY 2021</t>
  </si>
  <si>
    <t>FY 2022</t>
  </si>
  <si>
    <t>FY 2023</t>
  </si>
  <si>
    <t>FY 2024</t>
  </si>
  <si>
    <t>FY 2025</t>
  </si>
  <si>
    <t>FY 2026</t>
  </si>
  <si>
    <t>&lt;= Type in School District Number</t>
  </si>
  <si>
    <t>Three year prior Adjusted PU (New Weights)</t>
  </si>
  <si>
    <t>For ANTC &amp; APU, three year prior date</t>
  </si>
  <si>
    <t>DstNum</t>
  </si>
  <si>
    <t>Type</t>
  </si>
  <si>
    <t>District Name</t>
  </si>
  <si>
    <t>14-15 APU</t>
  </si>
  <si>
    <t>15-16 APU</t>
  </si>
  <si>
    <t>16-17 APU</t>
  </si>
  <si>
    <t>17-18 APU</t>
  </si>
  <si>
    <t>AITKIN PUBLIC SCHOOL DISTRICT</t>
  </si>
  <si>
    <t>MINNEAPOLIS PUBLIC SCHOOL DIST.</t>
  </si>
  <si>
    <t>HILL CITY PUBLIC SCHOOL DISTRICT</t>
  </si>
  <si>
    <t>MCGREGOR PUBLIC SCHOOL DISTRICT</t>
  </si>
  <si>
    <t>SOUTH ST. PAUL PUBLIC SCHOOL DIST.</t>
  </si>
  <si>
    <t>ANOKA-HENNEPIN PUBLIC SCHOOL DIST.</t>
  </si>
  <si>
    <t>CENTENNIAL PUBLIC SCHOOL DISTRICT</t>
  </si>
  <si>
    <t>COLUMBIA HEIGHTS PUBLIC SCHOOL DIST</t>
  </si>
  <si>
    <t>FRIDLEY PUBLIC SCHOOL DISTRICT</t>
  </si>
  <si>
    <t>ST. FRANCIS PUBLIC SCHOOL DISTRICT</t>
  </si>
  <si>
    <t>SPRING LAKE PARK PUBLIC SCHOOLS</t>
  </si>
  <si>
    <t>DETROIT LAKES PUBLIC SCHOOL DIST.</t>
  </si>
  <si>
    <t>FRAZEE-VERGAS PUBLIC SCHOOL DIST.</t>
  </si>
  <si>
    <t>PINE POINT PUBLIC SCHOOL DISTRICT</t>
  </si>
  <si>
    <t>BEMIDJI PUBLIC SCHOOL DISTRICT</t>
  </si>
  <si>
    <t>BLACKDUCK PUBLIC SCHOOL DISTRICT</t>
  </si>
  <si>
    <t>KELLIHER PUBLIC SCHOOL DISTRICT</t>
  </si>
  <si>
    <t>RED LAKE PUBLIC SCHOOL DISTRICT</t>
  </si>
  <si>
    <t>SAUK RAPIDS-RICE PUBLIC SCHOOLS</t>
  </si>
  <si>
    <t>FOLEY PUBLIC SCHOOL DISTRICT</t>
  </si>
  <si>
    <t>ST. CLAIR PUBLIC SCHOOL DISTRICT</t>
  </si>
  <si>
    <t>MANKATO PUBLIC SCHOOL DISTRICT</t>
  </si>
  <si>
    <t>COMFREY PUBLIC SCHOOL DISTRICT</t>
  </si>
  <si>
    <t>SLEEPY EYE PUBLIC SCHOOL DISTRICT</t>
  </si>
  <si>
    <t>SPRINGFIELD PUBLIC SCHOOL DISTRICT</t>
  </si>
  <si>
    <t>NEW ULM PUBLIC SCHOOL DISTRICT</t>
  </si>
  <si>
    <t>BARNUM PUBLIC SCHOOL DISTRICT</t>
  </si>
  <si>
    <t>CARLTON PUBLIC SCHOOL DISTRICT</t>
  </si>
  <si>
    <t>CLOQUET PUBLIC SCHOOL DISTRICT</t>
  </si>
  <si>
    <t>CROMWELL-WRIGHT PUBLIC SCHOOLS</t>
  </si>
  <si>
    <t>MOOSE LAKE PUBLIC SCHOOL DISTRICT</t>
  </si>
  <si>
    <t>ESKO PUBLIC SCHOOL DISTRICT</t>
  </si>
  <si>
    <t>WRENSHALL PUBLIC SCHOOL DISTRICT</t>
  </si>
  <si>
    <t>CENTRAL PUBLIC SCHOOL DISTRICT</t>
  </si>
  <si>
    <t>WACONIA PUBLIC SCHOOL DISTRICT</t>
  </si>
  <si>
    <t>WATERTOWN-MAYER PUBLIC SCHOOL DIST.</t>
  </si>
  <si>
    <t>EASTERN CARVER COUNTY PUBLIC SCHOOL</t>
  </si>
  <si>
    <t>WALKER-HACKENSACK-AKELEY SCHL. DIST</t>
  </si>
  <si>
    <t>CASS LAKE-BENA PUBLIC SCHOOLS</t>
  </si>
  <si>
    <t>PILLAGER PUBLIC SCHOOL DISTRICT</t>
  </si>
  <si>
    <t>NORTHLAND COMMUNITY SCHOOLS</t>
  </si>
  <si>
    <t>MONTEVIDEO PUBLIC SCHOOL DISTRICT</t>
  </si>
  <si>
    <t>NORTH BRANCH PUBLIC SCHOOLS</t>
  </si>
  <si>
    <t>RUSH CITY PUBLIC SCHOOL DISTRICT</t>
  </si>
  <si>
    <t>BARNESVILLE PUBLIC SCHOOL DIST.</t>
  </si>
  <si>
    <t>HAWLEY PUBLIC SCHOOL DISTRICT</t>
  </si>
  <si>
    <t>MOORHEAD PUBLIC SCHOOL DISTRICT</t>
  </si>
  <si>
    <t>BAGLEY PUBLIC SCHOOL DISTRICT</t>
  </si>
  <si>
    <t>COOK COUNTY PUBLIC SCHOOLS</t>
  </si>
  <si>
    <t>MOUNTAIN LAKE PUBLIC SCHOOLS</t>
  </si>
  <si>
    <t>WINDOM PUBLIC SCHOOL DISTRICT</t>
  </si>
  <si>
    <t>BRAINERD PUBLIC SCHOOL DISTRICT</t>
  </si>
  <si>
    <t>CROSBY-IRONTON PUBLIC SCHOOL DIST.</t>
  </si>
  <si>
    <t>PEQUOT LAKES PUBLIC SCHOOLS</t>
  </si>
  <si>
    <t>BURNSVILLE PUBLIC SCHOOL DISTRICT</t>
  </si>
  <si>
    <t>FARMINGTON PUBLIC SCHOOL DISTRICT</t>
  </si>
  <si>
    <t>LAKEVILLE PUBLIC SCHOOL DISTRICT</t>
  </si>
  <si>
    <t>RANDOLPH PUBLIC SCHOOL DISTRICT</t>
  </si>
  <si>
    <t>ROSEMOUNT-APPLE VALLEY-EAGAN</t>
  </si>
  <si>
    <t>WEST ST. PAUL-MENDOTA HTS.-EAGAN</t>
  </si>
  <si>
    <t>INVER GROVE HEIGHTS SCHOOLS</t>
  </si>
  <si>
    <t>HASTINGS PUBLIC SCHOOL DISTRICT</t>
  </si>
  <si>
    <t>HAYFIELD PUBLIC SCHOOL DISTRICT</t>
  </si>
  <si>
    <t>KASSON-MANTORVILLE SCHOOL DISTRICT</t>
  </si>
  <si>
    <t>ALEXANDRIA PUBLIC SCHOOL DISTRICT</t>
  </si>
  <si>
    <t>OSAKIS PUBLIC SCHOOL DISTRICT</t>
  </si>
  <si>
    <t>CHATFIELD PUBLIC SCHOOLS</t>
  </si>
  <si>
    <t>LANESBORO PUBLIC SCHOOL DISTRICT</t>
  </si>
  <si>
    <t>MABEL-CANTON PUBLIC SCHOOL DIST.</t>
  </si>
  <si>
    <t>RUSHFORD-PETERSON PUBLIC SCHOOLS</t>
  </si>
  <si>
    <t>ALBERT LEA PUBLIC SCHOOL DISTRICT</t>
  </si>
  <si>
    <t>ALDEN-CONGER PUBLIC SCHOOL DISTRICT</t>
  </si>
  <si>
    <t>CANNON FALLS PUBLIC SCHOOL DISTRICT</t>
  </si>
  <si>
    <t>GOODHUE PUBLIC SCHOOL DISTRICT</t>
  </si>
  <si>
    <t>PINE ISLAND PUBLIC SCHOOL DIST.</t>
  </si>
  <si>
    <t>RED WING PUBLIC SCHOOL DISTRICT</t>
  </si>
  <si>
    <t>ASHBY PUBLIC SCHOOL DISTRICT</t>
  </si>
  <si>
    <t>HERMAN-NORCROSS SCHOOL DISTRICT</t>
  </si>
  <si>
    <t>HOPKINS PUBLIC SCHOOL DISTRICT</t>
  </si>
  <si>
    <t>BLOOMINGTON PUBLIC SCHOOL DISTRICT</t>
  </si>
  <si>
    <t>EDEN PRAIRIE PUBLIC SCHOOL DISTRICT</t>
  </si>
  <si>
    <t>EDINA PUBLIC SCHOOL DISTRICT</t>
  </si>
  <si>
    <t>MINNETONKA PUBLIC SCHOOL DISTRICT</t>
  </si>
  <si>
    <t>WESTONKA PUBLIC SCHOOL DISTRICT</t>
  </si>
  <si>
    <t>ORONO PUBLIC SCHOOL DISTRICT</t>
  </si>
  <si>
    <t>OSSEO PUBLIC SCHOOL DISTRICT</t>
  </si>
  <si>
    <t>RICHFIELD PUBLIC SCHOOL DISTRICT</t>
  </si>
  <si>
    <t>ROBBINSDALE PUBLIC SCHOOL DISTRICT</t>
  </si>
  <si>
    <t>ST. ANTHONY-NEW BRIGHTON SCHOOLS</t>
  </si>
  <si>
    <t>ST. LOUIS PARK PUBLIC SCHOOL DIST.</t>
  </si>
  <si>
    <t>WAYZATA PUBLIC SCHOOL DISTRICT</t>
  </si>
  <si>
    <t>BROOKLYN CENTER SCHOOL DISTRICT</t>
  </si>
  <si>
    <t>HOUSTON PUBLIC SCHOOL DISTRICT</t>
  </si>
  <si>
    <t>SPRING GROVE SCHOOL DISTRICT</t>
  </si>
  <si>
    <t>CALEDONIA PUBLIC SCHOOL DISTRICT</t>
  </si>
  <si>
    <t>LA CRESCENT-HOKAH SCHOOL DISTRICT</t>
  </si>
  <si>
    <t>LAPORTE PUBLIC SCHOOL DISTRICT</t>
  </si>
  <si>
    <t>NEVIS PUBLIC SCHOOL DISTRICT</t>
  </si>
  <si>
    <t>PARK RAPIDS PUBLIC SCHOOL DISTRICT</t>
  </si>
  <si>
    <t>BRAHAM PUBLIC SCHOOL DISTRICT</t>
  </si>
  <si>
    <t>GREENWAY PUBLIC SCHOOL DISTRICT</t>
  </si>
  <si>
    <t>DEER RIVER PUBLIC SCHOOL DISTRICT</t>
  </si>
  <si>
    <t>GRAND RAPIDS PUBLIC SCHOOL DISTRICT</t>
  </si>
  <si>
    <t>NASHWAUK-KEEWATIN SCHOOL DISTRICT</t>
  </si>
  <si>
    <t>FRANCONIA PUBLIC SCHOOL DISTRICT</t>
  </si>
  <si>
    <t>HERON LAKE-OKABENA SCHOOL DISTRICT</t>
  </si>
  <si>
    <t>MORA PUBLIC SCHOOL DISTRICT</t>
  </si>
  <si>
    <t>OGILVIE PUBLIC SCHOOL DISTRICT</t>
  </si>
  <si>
    <t>NEW LONDON-SPICER SCHOOL DISTRICT</t>
  </si>
  <si>
    <t>WILLMAR PUBLIC SCHOOL DISTRICT</t>
  </si>
  <si>
    <t>LANCASTER PUBLIC SCHOOL DISTRICT</t>
  </si>
  <si>
    <t>INTERNATIONAL FALLS SCHOOL DISTRICT</t>
  </si>
  <si>
    <t>LITTLEFORK-BIG FALLS SCHOOL DIST.</t>
  </si>
  <si>
    <t>SOUTH KOOCHICHING SCHOOL DISTRICT</t>
  </si>
  <si>
    <t>DAWSON-BOYD PUBLIC SCHOOL DISTRICT</t>
  </si>
  <si>
    <t>LAKE SUPERIOR PUBLIC SCHOOL DIST.</t>
  </si>
  <si>
    <t>LAKE OF THE WOODS SCHOOL DISTRICT</t>
  </si>
  <si>
    <t>CLEVELAND PUBLIC SCHOOL DISTRICT</t>
  </si>
  <si>
    <t>HENDRICKS PUBLIC SCHOOL DISTRICT</t>
  </si>
  <si>
    <t>IVANHOE PUBLIC SCHOOL DISTRICT</t>
  </si>
  <si>
    <t>LAKE BENTON PUBLIC SCHOOL DISTRICT</t>
  </si>
  <si>
    <t>MARSHALL PUBLIC SCHOOL DISTRICT</t>
  </si>
  <si>
    <t>MINNEOTA PUBLIC SCHOOL DISTRICT</t>
  </si>
  <si>
    <t>LYND PUBLIC SCHOOL DISTRICT</t>
  </si>
  <si>
    <t>HUTCHINSON PUBLIC SCHOOL DISTRICT</t>
  </si>
  <si>
    <t>LESTER PRAIRIE PUBLIC SCHOOL DIST.</t>
  </si>
  <si>
    <t>MAHNOMEN PUBLIC SCHOOL DISTRICT</t>
  </si>
  <si>
    <t>WAUBUN-OGEMA-WHITE EARTH PUBLIC SCH</t>
  </si>
  <si>
    <t>MARSHALL COUNTY CENTRAL SCHOOLS</t>
  </si>
  <si>
    <t>GRYGLA PUBLIC SCHOOL DISTRICT</t>
  </si>
  <si>
    <t>TRUMAN PUBLIC SCHOOL DISTRICT</t>
  </si>
  <si>
    <t>EDEN VALLEY-WATKINS SCHOOL DISTRICT</t>
  </si>
  <si>
    <t>LITCHFIELD PUBLIC SCHOOL DISTRICT</t>
  </si>
  <si>
    <t>DASSEL-COKATO PUBLIC SCHOOL DIST.</t>
  </si>
  <si>
    <t>ISLE PUBLIC SCHOOL DISTRICT</t>
  </si>
  <si>
    <t>PRINCETON PUBLIC SCHOOL DISTRICT</t>
  </si>
  <si>
    <t>ONAMIA PUBLIC SCHOOL DISTRICT</t>
  </si>
  <si>
    <t>LITTLE FALLS PUBLIC SCHOOL DISTRICT</t>
  </si>
  <si>
    <t>PIERZ PUBLIC SCHOOL DISTRICT</t>
  </si>
  <si>
    <t>ROYALTON PUBLIC SCHOOL DISTRICT</t>
  </si>
  <si>
    <t>SWANVILLE PUBLIC SCHOOL DISTRICT</t>
  </si>
  <si>
    <t>UPSALA PUBLIC SCHOOL DISTRICT</t>
  </si>
  <si>
    <t>AUSTIN PUBLIC SCHOOL DISTRICT</t>
  </si>
  <si>
    <t>GRAND MEADOW PUBLIC SCHOOL DISTRICT</t>
  </si>
  <si>
    <t>LYLE PUBLIC SCHOOL DISTRICT</t>
  </si>
  <si>
    <t>LEROY-OSTRANDER PUBLIC SCHOOLS</t>
  </si>
  <si>
    <t>SOUTHLAND PUBLIC SCHOOL DISTRICT</t>
  </si>
  <si>
    <t>FULDA PUBLIC SCHOOL DISTRICT</t>
  </si>
  <si>
    <t>NICOLLET PUBLIC SCHOOL DISTRICT</t>
  </si>
  <si>
    <t>ST. PETER PUBLIC SCHOOL DISTRICT</t>
  </si>
  <si>
    <t>ADRIAN PUBLIC SCHOOL DISTRICT</t>
  </si>
  <si>
    <t>ELLSWORTH PUBLIC SCHOOL DISTRICT</t>
  </si>
  <si>
    <t>WORTHINGTON PUBLIC SCHOOL DISTRICT</t>
  </si>
  <si>
    <t>BYRON PUBLIC SCHOOL DISTRICT</t>
  </si>
  <si>
    <t>DOVER-EYOTA PUBLIC SCHOOL DISTRICT</t>
  </si>
  <si>
    <t>STEWARTVILLE PUBLIC SCHOOL DISTRICT</t>
  </si>
  <si>
    <t>ROCHESTER PUBLIC SCHOOL DISTRICT</t>
  </si>
  <si>
    <t>BATTLE LAKE PUBLIC SCHOOL DISTRICT</t>
  </si>
  <si>
    <t>FERGUS FALLS PUBLIC SCHOOL DISTRICT</t>
  </si>
  <si>
    <t>HENNING PUBLIC SCHOOL DISTRICT</t>
  </si>
  <si>
    <t>PARKERS PRAIRIE PUBLIC SCHOOL DIST.</t>
  </si>
  <si>
    <t>PELICAN RAPIDS PUBLIC SCHOOL DIST.</t>
  </si>
  <si>
    <t>PERHAM-DENT PUBLIC SCHOOL DISTRICT</t>
  </si>
  <si>
    <t>UNDERWOOD PUBLIC SCHOOL DISTRICT</t>
  </si>
  <si>
    <t>NEW YORK MILLS PUBLIC SCHOOL DIST.</t>
  </si>
  <si>
    <t>GOODRIDGE PUBLIC SCHOOL DISTRICT</t>
  </si>
  <si>
    <t>THIEF RIVER FALLS SCHOOL DISTRICT</t>
  </si>
  <si>
    <t>WILLOW RIVER PUBLIC SCHOOL DISTRICT</t>
  </si>
  <si>
    <t>PINE CITY PUBLIC SCHOOL DISTRICT</t>
  </si>
  <si>
    <t>EDGERTON PUBLIC SCHOOL DISTRICT</t>
  </si>
  <si>
    <t>CLIMAX-SHELLY PUBLIC SCHOOLS</t>
  </si>
  <si>
    <t>CROOKSTON PUBLIC SCHOOL DISTRICT</t>
  </si>
  <si>
    <t>EAST GRAND FORKS PUBLIC SCHOOL DIST</t>
  </si>
  <si>
    <t>FERTILE-BELTRAMI SCHOOL DISTRICT</t>
  </si>
  <si>
    <t>FISHER PUBLIC SCHOOL DISTRICT</t>
  </si>
  <si>
    <t>FOSSTON PUBLIC SCHOOL DISTRICT</t>
  </si>
  <si>
    <t>MOUNDS VIEW PUBLIC SCHOOL DISTRICT</t>
  </si>
  <si>
    <t>NORTH ST PAUL-MAPLEWOOD OAKDALE DIS</t>
  </si>
  <si>
    <t>ROSEVILLE PUBLIC SCHOOL DISTRICT</t>
  </si>
  <si>
    <t>WHITE BEAR LAKE SCHOOL DISTRICT</t>
  </si>
  <si>
    <t>ST. PAUL PUBLIC SCHOOL DISTRICT</t>
  </si>
  <si>
    <t>RED LAKE FALLS PUBLIC SCHOOL DIST.</t>
  </si>
  <si>
    <t>MILROY PUBLIC SCHOOL DISTRICT</t>
  </si>
  <si>
    <t>WABASSO PUBLIC SCHOOL DISTRICT</t>
  </si>
  <si>
    <t>FARIBAULT PUBLIC SCHOOL DISTRICT</t>
  </si>
  <si>
    <t>NORTHFIELD PUBLIC SCHOOL DISTRICT</t>
  </si>
  <si>
    <t>HILLS-BEAVER CREEK SCHOOL DISTRICT</t>
  </si>
  <si>
    <t>BADGER PUBLIC SCHOOL DISTRICT</t>
  </si>
  <si>
    <t>ROSEAU PUBLIC SCHOOL DISTRICT</t>
  </si>
  <si>
    <t>WARROAD PUBLIC SCHOOL DISTRICT</t>
  </si>
  <si>
    <t>CHISHOLM PUBLIC SCHOOL DISTRICT</t>
  </si>
  <si>
    <t>ELY PUBLIC SCHOOL DISTRICT</t>
  </si>
  <si>
    <t>FLOODWOOD PUBLIC SCHOOL DISTRICT</t>
  </si>
  <si>
    <t>HERMANTOWN PUBLIC SCHOOL DISTRICT</t>
  </si>
  <si>
    <t>HIBBING PUBLIC SCHOOL DISTRICT</t>
  </si>
  <si>
    <t>PROCTOR PUBLIC SCHOOL DISTRICT</t>
  </si>
  <si>
    <t>VIRGINIA PUBLIC SCHOOL DISTRICT</t>
  </si>
  <si>
    <t>NETT LAKE PUBLIC SCHOOL DISTRICT</t>
  </si>
  <si>
    <t>DULUTH PUBLIC SCHOOL DISTRICT</t>
  </si>
  <si>
    <t>MOUNTAIN IRON-BUHL SCHOOL DISTRICT</t>
  </si>
  <si>
    <t>BELLE PLAINE PUBLIC SCHOOL DISTRICT</t>
  </si>
  <si>
    <t>JORDAN PUBLIC SCHOOL DISTRICT</t>
  </si>
  <si>
    <t>PRIOR LAKE-SAVAGE AREA SCHOOLS</t>
  </si>
  <si>
    <t>SHAKOPEE PUBLIC SCHOOL DISTRICT</t>
  </si>
  <si>
    <t>NEW PRAGUE AREA SCHOOLS</t>
  </si>
  <si>
    <t>BECKER PUBLIC SCHOOL DISTRICT</t>
  </si>
  <si>
    <t>BIG LAKE PUBLIC SCHOOL DISTRICT</t>
  </si>
  <si>
    <t>ELK RIVER PUBLIC SCHOOL DISTRICT</t>
  </si>
  <si>
    <t>HOLDINGFORD PUBLIC SCHOOL DISTRICT</t>
  </si>
  <si>
    <t>KIMBALL PUBLIC SCHOOL DISTRICT</t>
  </si>
  <si>
    <t>MELROSE PUBLIC SCHOOL DISTRICT</t>
  </si>
  <si>
    <t>PAYNESVILLE PUBLIC SCHOOL DISTRICT</t>
  </si>
  <si>
    <t>ST. CLOUD PUBLIC SCHOOL DISTRICT</t>
  </si>
  <si>
    <t>SAUK CENTRE PUBLIC SCHOOL DISTRICT</t>
  </si>
  <si>
    <t>ALBANY PUBLIC SCHOOL DISTRICT</t>
  </si>
  <si>
    <t>SARTELL-ST. STEPHEN SCHOOL DISTRICT</t>
  </si>
  <si>
    <t>ROCORI PUBLIC SCHOOL DISTRICT</t>
  </si>
  <si>
    <t>BLOOMING PRAIRIE PUBLIC SCHOOL DIST</t>
  </si>
  <si>
    <t>OWATONNA PUBLIC SCHOOL DISTRICT</t>
  </si>
  <si>
    <t>MEDFORD PUBLIC SCHOOL DISTRICT</t>
  </si>
  <si>
    <t>HANCOCK PUBLIC SCHOOL DISTRICT</t>
  </si>
  <si>
    <t>CHOKIO-ALBERTA PUBLIC SCHOOL DIST.</t>
  </si>
  <si>
    <t>KERKHOVEN-MURDOCK-SUNBURG</t>
  </si>
  <si>
    <t>BENSON PUBLIC SCHOOL DISTRICT</t>
  </si>
  <si>
    <t>BERTHA-HEWITT PUBLIC SCHOOL DIST.</t>
  </si>
  <si>
    <t>BROWERVILLE PUBLIC SCHOOL DISTRICT</t>
  </si>
  <si>
    <t>BROWNS VALLEY PUBLIC SCHOOL DIST.</t>
  </si>
  <si>
    <t>WHEATON AREA PUBLIC SCHOOL DISTRICT</t>
  </si>
  <si>
    <t>WABASHA-KELLOGG PUBLIC SCHOOL DIST.</t>
  </si>
  <si>
    <t>LAKE CITY PUBLIC SCHOOL DISTRICT</t>
  </si>
  <si>
    <t>PRINSBURG PUBLIC SCHOOL DISTRICT</t>
  </si>
  <si>
    <t>VERNDALE PUBLIC SCHOOL DISTRICT</t>
  </si>
  <si>
    <t>SEBEKA PUBLIC SCHOOL DISTRICT</t>
  </si>
  <si>
    <t>MENAHGA PUBLIC SCHOOL DISTRICT</t>
  </si>
  <si>
    <t>WASECA PUBLIC SCHOOL DISTRICT</t>
  </si>
  <si>
    <t>FOREST LAKE PUBLIC SCHOOL DISTRICT</t>
  </si>
  <si>
    <t>MAHTOMEDI PUBLIC SCHOOL DISTRICT</t>
  </si>
  <si>
    <t>SOUTH WASHINGTON COUNTY SCHOOL DIST</t>
  </si>
  <si>
    <t>STILLWATER AREA PUBLIC SCHOOL DIST.</t>
  </si>
  <si>
    <t>BUTTERFIELD PUBLIC SCHOOL DISTRICT</t>
  </si>
  <si>
    <t>MADELIA PUBLIC SCHOOL DISTRICT</t>
  </si>
  <si>
    <t>ST. JAMES PUBLIC SCHOOL DISTRICT</t>
  </si>
  <si>
    <t>BRECKENRIDGE PUBLIC SCHOOL DISTRICT</t>
  </si>
  <si>
    <t>ROTHSAY PUBLIC SCHOOL DISTRICT</t>
  </si>
  <si>
    <t>CAMPBELL-TINTAH PUBLIC SCHOOL DIST.</t>
  </si>
  <si>
    <t>LEWISTON-ALTURA PUBLIC SCHOOL DIST.</t>
  </si>
  <si>
    <t>ST. CHARLES PUBLIC SCHOOL DISTRICT</t>
  </si>
  <si>
    <t>WINONA AREA PUBLIC SCHOOL DISTRICT</t>
  </si>
  <si>
    <t>ANNANDALE PUBLIC SCHOOL DISTRICT</t>
  </si>
  <si>
    <t>BUFFALO-HANOVER-MONTROSE PUBLIC SCH</t>
  </si>
  <si>
    <t>DELANO PUBLIC SCHOOL DISTRICT</t>
  </si>
  <si>
    <t>MAPLE LAKE PUBLIC SCHOOL DISTRICT</t>
  </si>
  <si>
    <t>MONTICELLO PUBLIC SCHOOL DISTRICT</t>
  </si>
  <si>
    <t>ROCKFORD PUBLIC SCHOOL DISTRICT</t>
  </si>
  <si>
    <t>ST. MICHAEL-ALBERTVILLE SCHOOL DIST</t>
  </si>
  <si>
    <t>CANBY PUBLIC SCHOOL DISTRICT</t>
  </si>
  <si>
    <t>CAMBRIDGE-ISANTI PUBLIC SCHOOL DIST</t>
  </si>
  <si>
    <t>MILACA PUBLIC SCHOOL DISTRICT</t>
  </si>
  <si>
    <t>ULEN-HITTERDAL PUBLIC SCHOOL DIST</t>
  </si>
  <si>
    <t>LAKE CRYSTAL-WELLCOME MEMORIAL</t>
  </si>
  <si>
    <t>TRITON SCHOOL DISTRICT</t>
  </si>
  <si>
    <t>UNITED SOUTH CENTRAL SCHOOL DIST.</t>
  </si>
  <si>
    <t>MAPLE RIVER SCHOOL DISTRICT</t>
  </si>
  <si>
    <t>KINGSLAND PUBLIC SCHOOL DISTRICT</t>
  </si>
  <si>
    <t>ST. LOUIS COUNTY SCHOOL DISTRICT</t>
  </si>
  <si>
    <t>WATERVILLE-ELYSIAN-MORRISTOWN</t>
  </si>
  <si>
    <t>CHISAGO LAKES SCHOOL DISTRICT</t>
  </si>
  <si>
    <t>MINNEWASKA SCHOOL DISTRICT</t>
  </si>
  <si>
    <t>EVELETH-GILBERT SCHOOL DISTRICT</t>
  </si>
  <si>
    <t>WADENA-DEER CREEK SCHOOL DISTRICT</t>
  </si>
  <si>
    <t>BUFFALO LK-HECTOR-STEWART PUBLIC SC</t>
  </si>
  <si>
    <t>DILWORTH-GLYNDON-FELTON</t>
  </si>
  <si>
    <t>HINCKLEY-FINLAYSON SCHOOL DISTRICT</t>
  </si>
  <si>
    <t>LAKEVIEW SCHOOL DISTRICT</t>
  </si>
  <si>
    <t>NRHEG SCHOOL DISTRICT</t>
  </si>
  <si>
    <t>MURRAY COUNTY CENTRAL SCHOOL DIST.</t>
  </si>
  <si>
    <t>STAPLES-MOTLEY SCHOOL DISTRICT</t>
  </si>
  <si>
    <t>KITTSON CENTRAL SCHOOL DISTRICT</t>
  </si>
  <si>
    <t>KENYON-WANAMINGO SCHOOL DISTRICT</t>
  </si>
  <si>
    <t>PINE RIVER-BACKUS SCHOOL DISTRICT</t>
  </si>
  <si>
    <t>WARREN-ALVARADO-OSLO SCHOOL DIST.</t>
  </si>
  <si>
    <t>M.A.C.C.R.A.Y. SCHOOL DISTRICT</t>
  </si>
  <si>
    <t>LUVERNE PUBLIC SCHOOL DISTRICT</t>
  </si>
  <si>
    <t>NORMAN COUNTY EAST SCHOOL DISTRICT</t>
  </si>
  <si>
    <t>SIBLEY EAST SCHOOL DISTRICT</t>
  </si>
  <si>
    <t>CLEARBROOK-GONVICK SCHOOL DISTRICT</t>
  </si>
  <si>
    <t>TRI-COUNTY SCHOOL DISTRICT</t>
  </si>
  <si>
    <t>BELGRADE-BROOTEN-ELROSA SCHOOL DIST</t>
  </si>
  <si>
    <t>A.C.G.C. PUBLIC SCHOOL DISTRICT</t>
  </si>
  <si>
    <t>LE SUEUR-HENDERSON SCHOOL DISTRICT</t>
  </si>
  <si>
    <t>MARTIN COUNTY WEST SCHOOL DISTRICT</t>
  </si>
  <si>
    <t>NORMAN COUNTY WEST SCHOOL DISTRICT</t>
  </si>
  <si>
    <t>BIRD ISLAND-OLIVIA-LAKE LILLIAN</t>
  </si>
  <si>
    <t>GRANADA HUNTLEY-EAST CHAIN</t>
  </si>
  <si>
    <t>EAST CENTRAL SCHOOL DISTRICT</t>
  </si>
  <si>
    <t>WIN-E-MAC SCHOOL DISTRICT</t>
  </si>
  <si>
    <t>GREENBUSH-MIDDLE RIVER SCHOOL DIST.</t>
  </si>
  <si>
    <t>HOWARD LAKE-WAVERLY-WINSTED</t>
  </si>
  <si>
    <t>PIPESTONE AREA SCHOOL DISTRICT</t>
  </si>
  <si>
    <t>MESABI EAST SCHOOL DISTRICT</t>
  </si>
  <si>
    <t>FAIRMONT AREA SCHOOL DISTRICT</t>
  </si>
  <si>
    <t>LONG PRAIRIE-GREY EAGLE SCHOOL DIST</t>
  </si>
  <si>
    <t>CEDAR MOUNTAIN SCHOOL DISTRICT</t>
  </si>
  <si>
    <t>EAGLE VALLEY PUBLIC SCHOOL DISTRICT</t>
  </si>
  <si>
    <t>MORRIS AREA PUBLIC SCHOOLS</t>
  </si>
  <si>
    <t>ZUMBROTA-MAZEPPA SCHOOL DISTRICT</t>
  </si>
  <si>
    <t>JANESVILLE-WALDORF-PEMBERTON</t>
  </si>
  <si>
    <t>LAC QUI PARLE VALLEY SCHOOL DIST.</t>
  </si>
  <si>
    <t>ADA-BORUP PUBLIC SCHOOL DISTRICT</t>
  </si>
  <si>
    <t>STEPHEN-ARGYLE CENTRAL SCHOOLS</t>
  </si>
  <si>
    <t>GLENCOE-SILVER LAKE SCHOOL DISTRICT</t>
  </si>
  <si>
    <t>BLUE EARTH AREA PUBLIC SCHOOL</t>
  </si>
  <si>
    <t>RED ROCK CENTRAL SCHOOL DISTRICT</t>
  </si>
  <si>
    <t>GLENVILLE-EMMONS SCHOOL DISTRICT</t>
  </si>
  <si>
    <t>CLINTON-GRACEVILLE-BEARDSLEY</t>
  </si>
  <si>
    <t>LAKE PARK AUDUBON SCHOOL DISTRICT</t>
  </si>
  <si>
    <t>RENVILLE COUNTY WEST SCHOOL DIST.</t>
  </si>
  <si>
    <t>JACKSON COUNTY CENTRAL SCHOOL DIST.</t>
  </si>
  <si>
    <t>REDWOOD AREA SCHOOL DISTRICT</t>
  </si>
  <si>
    <t>WESTBROOK-WALNUT GROVE SCHOOLS</t>
  </si>
  <si>
    <t>PLAINVIEW-ELGIN-MILLVILLE</t>
  </si>
  <si>
    <t>ORTONVILLE PUBLIC SCHOOLS</t>
  </si>
  <si>
    <t>TRACY AREA PUBLIC SCHOOL DISTRICT</t>
  </si>
  <si>
    <t>TRI-CITY UNITED SCHOOL DISTRICT</t>
  </si>
  <si>
    <t>RED LAKE COUNTY CENTRAL PUBLIC SCH</t>
  </si>
  <si>
    <t>ROUND LAKE-BREWSTER PUBLIC SCHOOLS</t>
  </si>
  <si>
    <t>BRANDON-EVANSVILLE PUBLIC SCHOOLS</t>
  </si>
  <si>
    <t>Current year APU</t>
  </si>
  <si>
    <t>Dist</t>
  </si>
  <si>
    <t>Anoka</t>
  </si>
  <si>
    <t>Bloomington</t>
  </si>
  <si>
    <t>Robbinsdale</t>
  </si>
  <si>
    <t>Rochester</t>
  </si>
  <si>
    <t>Duluth</t>
  </si>
  <si>
    <t>Minneapolis</t>
  </si>
  <si>
    <t>St Paul</t>
  </si>
  <si>
    <t>PAYGO</t>
  </si>
  <si>
    <t>MDE</t>
  </si>
  <si>
    <t>Aitkin</t>
  </si>
  <si>
    <t>Hill City</t>
  </si>
  <si>
    <t>McGregor</t>
  </si>
  <si>
    <t>Centennial</t>
  </si>
  <si>
    <t>Columbia Heights</t>
  </si>
  <si>
    <t>Fridley</t>
  </si>
  <si>
    <t>Saint Francis</t>
  </si>
  <si>
    <t>Spring Lake Park</t>
  </si>
  <si>
    <t>Detroit Lakes</t>
  </si>
  <si>
    <t>Frazee-Vergas</t>
  </si>
  <si>
    <t>Bemidji</t>
  </si>
  <si>
    <t>Blackduck</t>
  </si>
  <si>
    <t>Kelliher</t>
  </si>
  <si>
    <t>Red Lake</t>
  </si>
  <si>
    <t>Sauk Rapids</t>
  </si>
  <si>
    <t>Foley</t>
  </si>
  <si>
    <t>St. Clair</t>
  </si>
  <si>
    <t>Mankato</t>
  </si>
  <si>
    <t>Comfrey</t>
  </si>
  <si>
    <t>Sleepy Eye</t>
  </si>
  <si>
    <t>Springfield</t>
  </si>
  <si>
    <t>New Ulm-Hanska</t>
  </si>
  <si>
    <t>Barnum</t>
  </si>
  <si>
    <t>Carlton</t>
  </si>
  <si>
    <t>Cloquet</t>
  </si>
  <si>
    <t>Cromwell</t>
  </si>
  <si>
    <t>Moose Lake</t>
  </si>
  <si>
    <t>Esko</t>
  </si>
  <si>
    <t>Wrenshall</t>
  </si>
  <si>
    <t>Norwood-Young America</t>
  </si>
  <si>
    <t>Waconia</t>
  </si>
  <si>
    <t>Watertown-Mayer</t>
  </si>
  <si>
    <t>Chaska</t>
  </si>
  <si>
    <t>Walker-Akeley</t>
  </si>
  <si>
    <t>Cass Lake</t>
  </si>
  <si>
    <t>Pillager</t>
  </si>
  <si>
    <t>Remer</t>
  </si>
  <si>
    <t>Montevideo</t>
  </si>
  <si>
    <t>North Branch</t>
  </si>
  <si>
    <t>Rush City</t>
  </si>
  <si>
    <t>Barnesville</t>
  </si>
  <si>
    <t>Hawley</t>
  </si>
  <si>
    <t>Moorhead</t>
  </si>
  <si>
    <t>Bagley</t>
  </si>
  <si>
    <t>Cook County</t>
  </si>
  <si>
    <t>Mountain Lake</t>
  </si>
  <si>
    <t>Windom</t>
  </si>
  <si>
    <t>Brainerd</t>
  </si>
  <si>
    <t>Crosby-Ironton</t>
  </si>
  <si>
    <t>Pequot Lakes</t>
  </si>
  <si>
    <t>Burnsville</t>
  </si>
  <si>
    <t>Farmington</t>
  </si>
  <si>
    <t>Lakeville</t>
  </si>
  <si>
    <t>Randolph</t>
  </si>
  <si>
    <t>Rosemount</t>
  </si>
  <si>
    <t>West Saint Paul</t>
  </si>
  <si>
    <t>Inver Grove-Pine Bend</t>
  </si>
  <si>
    <t>Hastings</t>
  </si>
  <si>
    <t>Hayfield</t>
  </si>
  <si>
    <t>Kasson-Mantorville</t>
  </si>
  <si>
    <t>Alexandria</t>
  </si>
  <si>
    <t>Osakis</t>
  </si>
  <si>
    <t>Chatfield</t>
  </si>
  <si>
    <t>Lanesboro</t>
  </si>
  <si>
    <t>Mabel-Canton</t>
  </si>
  <si>
    <t>Rushford-Peterson</t>
  </si>
  <si>
    <t>Albert Lea</t>
  </si>
  <si>
    <t>Alden</t>
  </si>
  <si>
    <t>Cannon Falls</t>
  </si>
  <si>
    <t>Goodhue</t>
  </si>
  <si>
    <t>Pine Island</t>
  </si>
  <si>
    <t>Red Wing</t>
  </si>
  <si>
    <t>Ashby</t>
  </si>
  <si>
    <t>Herman</t>
  </si>
  <si>
    <t>Hopkins</t>
  </si>
  <si>
    <t>Eden Prairie</t>
  </si>
  <si>
    <t>Edina</t>
  </si>
  <si>
    <t>Minnetonka</t>
  </si>
  <si>
    <t>Westonka</t>
  </si>
  <si>
    <t>Orono</t>
  </si>
  <si>
    <t>Osseo</t>
  </si>
  <si>
    <t>Richfield</t>
  </si>
  <si>
    <t>St. Anthony-New Brighton</t>
  </si>
  <si>
    <t>St. Louis Park</t>
  </si>
  <si>
    <t>Wayzata</t>
  </si>
  <si>
    <t>Brooklyn Center</t>
  </si>
  <si>
    <t>Houston</t>
  </si>
  <si>
    <t>Spring Grove</t>
  </si>
  <si>
    <t>Caledonia</t>
  </si>
  <si>
    <t>La Crescent</t>
  </si>
  <si>
    <t>Laporte</t>
  </si>
  <si>
    <t>Nevis</t>
  </si>
  <si>
    <t>Park Rapids</t>
  </si>
  <si>
    <t>Braham</t>
  </si>
  <si>
    <t>Coleraine</t>
  </si>
  <si>
    <t>Deer River</t>
  </si>
  <si>
    <t>Grand Rapids</t>
  </si>
  <si>
    <t>Nashwauk-Keewatin</t>
  </si>
  <si>
    <t>Franconia Common School District #323</t>
  </si>
  <si>
    <t>Heron-Lake-Okabena</t>
  </si>
  <si>
    <t>Mora</t>
  </si>
  <si>
    <t>Ogilvie</t>
  </si>
  <si>
    <t>New London-Spicer</t>
  </si>
  <si>
    <t>Willmar</t>
  </si>
  <si>
    <t>Lancaster</t>
  </si>
  <si>
    <t>International Falls</t>
  </si>
  <si>
    <t>Little Fork-Big Falls</t>
  </si>
  <si>
    <t>South Koochiching</t>
  </si>
  <si>
    <t>Dawson-Boyd</t>
  </si>
  <si>
    <t>Lake Superior</t>
  </si>
  <si>
    <t>Lake of The Woods</t>
  </si>
  <si>
    <t>Cleveland</t>
  </si>
  <si>
    <t>Hendricks</t>
  </si>
  <si>
    <t>Ivanhoe</t>
  </si>
  <si>
    <t>Lake Benton</t>
  </si>
  <si>
    <t>Marshall</t>
  </si>
  <si>
    <t>Minneota</t>
  </si>
  <si>
    <t>Lynd</t>
  </si>
  <si>
    <t>Hutchinson</t>
  </si>
  <si>
    <t>Lester Prairie</t>
  </si>
  <si>
    <t>Mahnomen</t>
  </si>
  <si>
    <t>Waubun</t>
  </si>
  <si>
    <t>Newfolden</t>
  </si>
  <si>
    <t>Grygla-Gatzke</t>
  </si>
  <si>
    <t>Truman</t>
  </si>
  <si>
    <t>Eden Valley-Watkins</t>
  </si>
  <si>
    <t>Litchfield</t>
  </si>
  <si>
    <t>Dassel-Cokato</t>
  </si>
  <si>
    <t>Isle</t>
  </si>
  <si>
    <t>Princeton</t>
  </si>
  <si>
    <t>Onamia</t>
  </si>
  <si>
    <t>Little Falls</t>
  </si>
  <si>
    <t>Pierz</t>
  </si>
  <si>
    <t>Royalton</t>
  </si>
  <si>
    <t>Swanville</t>
  </si>
  <si>
    <t>Upsala</t>
  </si>
  <si>
    <t>Austin</t>
  </si>
  <si>
    <t>Grand Meadow</t>
  </si>
  <si>
    <t>Lyle</t>
  </si>
  <si>
    <t>LeRoy-Ostrander</t>
  </si>
  <si>
    <t>Southland</t>
  </si>
  <si>
    <t>Fulda</t>
  </si>
  <si>
    <t>Nicollet</t>
  </si>
  <si>
    <t>St. Peter</t>
  </si>
  <si>
    <t>Adrian</t>
  </si>
  <si>
    <t>Ellsworth</t>
  </si>
  <si>
    <t>Worthington</t>
  </si>
  <si>
    <t>Byron</t>
  </si>
  <si>
    <t>Dover-Eyota</t>
  </si>
  <si>
    <t>Stewartville</t>
  </si>
  <si>
    <t>Battle Lake</t>
  </si>
  <si>
    <t>Fergus Falls</t>
  </si>
  <si>
    <t>Henning</t>
  </si>
  <si>
    <t>Parkers Prairie</t>
  </si>
  <si>
    <t>Pelican Rapids</t>
  </si>
  <si>
    <t>Perham</t>
  </si>
  <si>
    <t>Underwood</t>
  </si>
  <si>
    <t>New York Mills</t>
  </si>
  <si>
    <t>Goodridge</t>
  </si>
  <si>
    <t>Thief River Falls</t>
  </si>
  <si>
    <t>Willow River</t>
  </si>
  <si>
    <t>Pine City</t>
  </si>
  <si>
    <t>Edgerton</t>
  </si>
  <si>
    <t>Climax</t>
  </si>
  <si>
    <t>Crookston</t>
  </si>
  <si>
    <t>East Grand Forks</t>
  </si>
  <si>
    <t>Fertile-Beltrami</t>
  </si>
  <si>
    <t>Fisher</t>
  </si>
  <si>
    <t>Fosston</t>
  </si>
  <si>
    <t>Mounds View</t>
  </si>
  <si>
    <t>North Saint Paul-Maplewood</t>
  </si>
  <si>
    <t>Roseville</t>
  </si>
  <si>
    <t>White Bear Lake</t>
  </si>
  <si>
    <t>St. Paul</t>
  </si>
  <si>
    <t>Red Lake Falls</t>
  </si>
  <si>
    <t>Milroy</t>
  </si>
  <si>
    <t>Wabasso</t>
  </si>
  <si>
    <t>Faribault</t>
  </si>
  <si>
    <t>Northfield</t>
  </si>
  <si>
    <t>Hills-Beaver Creek</t>
  </si>
  <si>
    <t>Badger</t>
  </si>
  <si>
    <t>Roseau</t>
  </si>
  <si>
    <t>Warroad</t>
  </si>
  <si>
    <t>Chisholm</t>
  </si>
  <si>
    <t>Ely</t>
  </si>
  <si>
    <t>Floodwood</t>
  </si>
  <si>
    <t>Hermantown</t>
  </si>
  <si>
    <t>Hibbing</t>
  </si>
  <si>
    <t>Proctor</t>
  </si>
  <si>
    <t>Virginia</t>
  </si>
  <si>
    <t>Nett Lake</t>
  </si>
  <si>
    <t>Buhl-Mount Iron</t>
  </si>
  <si>
    <t>Belle Plaine</t>
  </si>
  <si>
    <t>Jordan</t>
  </si>
  <si>
    <t>Prior Lake</t>
  </si>
  <si>
    <t>Shakopee</t>
  </si>
  <si>
    <t>New Prague</t>
  </si>
  <si>
    <t>Becker</t>
  </si>
  <si>
    <t>Big Lake</t>
  </si>
  <si>
    <t>Elk River</t>
  </si>
  <si>
    <t>Holdingford</t>
  </si>
  <si>
    <t>Kimball</t>
  </si>
  <si>
    <t>Melrose</t>
  </si>
  <si>
    <t>Paynesville</t>
  </si>
  <si>
    <t>St. Cloud</t>
  </si>
  <si>
    <t>Sauk Centre</t>
  </si>
  <si>
    <t>Albany</t>
  </si>
  <si>
    <t>Sartell</t>
  </si>
  <si>
    <t>Cold Spring</t>
  </si>
  <si>
    <t>Blooming Prairie</t>
  </si>
  <si>
    <t>Owatonna</t>
  </si>
  <si>
    <t>Medford</t>
  </si>
  <si>
    <t>Hancock</t>
  </si>
  <si>
    <t>Chokio-Alberta</t>
  </si>
  <si>
    <t>Kerkhoven-Murdock-Sunburg</t>
  </si>
  <si>
    <t>Benson</t>
  </si>
  <si>
    <t>Bertha-Hewitt</t>
  </si>
  <si>
    <t>Browerville</t>
  </si>
  <si>
    <t>Browns Valley</t>
  </si>
  <si>
    <t>Wheaton</t>
  </si>
  <si>
    <t>Wabasha</t>
  </si>
  <si>
    <t>Lake City</t>
  </si>
  <si>
    <t>Prinsburg Common School District #815</t>
  </si>
  <si>
    <t>Verndale</t>
  </si>
  <si>
    <t>Sebeka</t>
  </si>
  <si>
    <t>Menahga</t>
  </si>
  <si>
    <t>Waseca</t>
  </si>
  <si>
    <t>Forest Lake</t>
  </si>
  <si>
    <t>Mahtomedi</t>
  </si>
  <si>
    <t>South Washington County</t>
  </si>
  <si>
    <t>Stillwater</t>
  </si>
  <si>
    <t>Butterfield</t>
  </si>
  <si>
    <t>Madelia</t>
  </si>
  <si>
    <t>St. James</t>
  </si>
  <si>
    <t>Breckenridge</t>
  </si>
  <si>
    <t>Rothsay</t>
  </si>
  <si>
    <t>Campbell-Tintah</t>
  </si>
  <si>
    <t>Lewiston</t>
  </si>
  <si>
    <t>St. Charles</t>
  </si>
  <si>
    <t>Winona</t>
  </si>
  <si>
    <t>Annandale</t>
  </si>
  <si>
    <t>Buffalo</t>
  </si>
  <si>
    <t>Delano</t>
  </si>
  <si>
    <t>Maple Lake</t>
  </si>
  <si>
    <t>Monticello</t>
  </si>
  <si>
    <t>Rockford</t>
  </si>
  <si>
    <t>St. Michael-Albertville</t>
  </si>
  <si>
    <t>Canby</t>
  </si>
  <si>
    <t>Cambridge</t>
  </si>
  <si>
    <t>Milaca</t>
  </si>
  <si>
    <t>Ulen-Hitterdal</t>
  </si>
  <si>
    <t>Lake Crystal-Welcome Memorial</t>
  </si>
  <si>
    <t>Triton</t>
  </si>
  <si>
    <t>United South Central</t>
  </si>
  <si>
    <t>Maple River</t>
  </si>
  <si>
    <t>Kingsland</t>
  </si>
  <si>
    <t>St. Louis County</t>
  </si>
  <si>
    <t>Waterville-Elysian-Morristown</t>
  </si>
  <si>
    <t>Chisago Lakes</t>
  </si>
  <si>
    <t>Minnewaska</t>
  </si>
  <si>
    <t>Eveleth-Gilbert</t>
  </si>
  <si>
    <t>Wadena-Deer Creek</t>
  </si>
  <si>
    <t>Buffalo Lake-Hector</t>
  </si>
  <si>
    <t>Dilworth-Glyndon-Felton</t>
  </si>
  <si>
    <t>Hinckley-Finlayson</t>
  </si>
  <si>
    <t>Lakeview</t>
  </si>
  <si>
    <t>Murray County</t>
  </si>
  <si>
    <t>Staples-Motley</t>
  </si>
  <si>
    <t>Kittson Central</t>
  </si>
  <si>
    <t>Kenyon-Wanamingo</t>
  </si>
  <si>
    <t>Pine River-Backus</t>
  </si>
  <si>
    <t>Warren-Alvarado-Olso</t>
  </si>
  <si>
    <t>MacCray</t>
  </si>
  <si>
    <t>Luverne-Magnolia</t>
  </si>
  <si>
    <t>Yellow Medicine East</t>
  </si>
  <si>
    <t>Fillmore Central</t>
  </si>
  <si>
    <t>Norman County East</t>
  </si>
  <si>
    <t>Sibley East</t>
  </si>
  <si>
    <t>Clearbrook-Gonvick</t>
  </si>
  <si>
    <t>West Central Area</t>
  </si>
  <si>
    <t>Karlstad-Strandquist</t>
  </si>
  <si>
    <t>Belgrade-Brooten-Elrosa</t>
  </si>
  <si>
    <t>Gibbon-Fairfax-Winthrop</t>
  </si>
  <si>
    <t>Le Sueur-Henderson</t>
  </si>
  <si>
    <t>Martin County West</t>
  </si>
  <si>
    <t>Halstad-Hendrum</t>
  </si>
  <si>
    <t>Granada-Huntley-East Chain</t>
  </si>
  <si>
    <t>East Central</t>
  </si>
  <si>
    <t>Win-E-Mac</t>
  </si>
  <si>
    <t>Greenbush-Middle River</t>
  </si>
  <si>
    <t>Howard Lake-Waverly-Winsted</t>
  </si>
  <si>
    <t>Pipestone-Jasper</t>
  </si>
  <si>
    <t>Mesabi East Schools</t>
  </si>
  <si>
    <t>Fairmont Area</t>
  </si>
  <si>
    <t>Long Prairie-Grey Eagle</t>
  </si>
  <si>
    <t>Cedar Mountain</t>
  </si>
  <si>
    <t>Eagle Valley</t>
  </si>
  <si>
    <t>Morris Area</t>
  </si>
  <si>
    <t>Zumbrota-Mazeppa</t>
  </si>
  <si>
    <t>Janesville-Waldorf-Pember</t>
  </si>
  <si>
    <t>Lac Qui Parle Valley</t>
  </si>
  <si>
    <t>Ada-Borup</t>
  </si>
  <si>
    <t>Stephen-Argyle Central</t>
  </si>
  <si>
    <t>Glencoe-Silver Lake</t>
  </si>
  <si>
    <t>Blue Earth Area</t>
  </si>
  <si>
    <t>Red Rock Central</t>
  </si>
  <si>
    <t>Glenville-Emmons</t>
  </si>
  <si>
    <t>Clinton-Graceville-Beardsley</t>
  </si>
  <si>
    <t>Lake Park-Audubon</t>
  </si>
  <si>
    <t>Renville County West</t>
  </si>
  <si>
    <t>Jackson County Central</t>
  </si>
  <si>
    <t>Redwood Falls Area</t>
  </si>
  <si>
    <t>Westbrook-Walnut Grove</t>
  </si>
  <si>
    <t>Plainview-Elgin-Milville</t>
  </si>
  <si>
    <t>Russell-Tyler-Ruthton</t>
  </si>
  <si>
    <t>Ortonville Area</t>
  </si>
  <si>
    <t>Tracy Area</t>
  </si>
  <si>
    <t>Tri-City United</t>
  </si>
  <si>
    <t>Red Lake County Central</t>
  </si>
  <si>
    <t>Round Lake-Brewster</t>
  </si>
  <si>
    <t>Brandon-Evansville</t>
  </si>
  <si>
    <t xml:space="preserve">Debt service for portion of existing Alt facilities bonds from line (22) attributable to eligible H&amp;S Projects &gt; $100,000 per site (1A) </t>
  </si>
  <si>
    <t>Minneapolis Special School District #1</t>
  </si>
  <si>
    <t>South St. Paul Special School District #6</t>
  </si>
  <si>
    <t xml:space="preserve">Three year prior Ag Modified ANTC </t>
  </si>
  <si>
    <t>Look-up data from following tabs</t>
  </si>
  <si>
    <t>Calculations for Ten Year Projection</t>
  </si>
  <si>
    <t>Statewide ANTC / PU calculations</t>
  </si>
  <si>
    <t>FY  2017</t>
  </si>
  <si>
    <t>FY  2018</t>
  </si>
  <si>
    <t>FY  2019</t>
  </si>
  <si>
    <t>FY  2020</t>
  </si>
  <si>
    <t>FY  2021</t>
  </si>
  <si>
    <t>FY  2022</t>
  </si>
  <si>
    <t>FY  2023</t>
  </si>
  <si>
    <t>FY  2024</t>
  </si>
  <si>
    <t>FY  2025</t>
  </si>
  <si>
    <t>FY  2026</t>
  </si>
  <si>
    <t>Three year prior APU</t>
  </si>
  <si>
    <t>Percent change</t>
  </si>
  <si>
    <t>Pine Point</t>
  </si>
  <si>
    <t>Revenue Year</t>
  </si>
  <si>
    <t>Data Year</t>
  </si>
  <si>
    <t>Total old formula revenue = (21)+(24)+(25)+(26)+(27)+(28)</t>
  </si>
  <si>
    <t>ANTC / APU = (36) / (37)</t>
  </si>
  <si>
    <t>Equalizing Factor = 123%  of (39)</t>
  </si>
  <si>
    <t>State share of Equalized Revenue (1 - (41))</t>
  </si>
  <si>
    <t>Local share of Equalized Revenue (lesser of 1 or (38) / (40))</t>
  </si>
  <si>
    <t>Equalized Revenue  (lesser of (34) or (6) * (8))</t>
  </si>
  <si>
    <t>Type your district number in cell A2   (Minneapolis = 1.2)</t>
  </si>
  <si>
    <t>End of Worksheet</t>
  </si>
  <si>
    <t>District Average Building Age</t>
  </si>
  <si>
    <t>Three year prior Ag. Modified ANTC</t>
  </si>
  <si>
    <t>date</t>
  </si>
  <si>
    <t>version</t>
  </si>
  <si>
    <t>notes</t>
  </si>
  <si>
    <t>V1</t>
  </si>
  <si>
    <t>Version List</t>
  </si>
  <si>
    <t>tab</t>
  </si>
  <si>
    <t>all</t>
  </si>
  <si>
    <t>State average ANTC / APU</t>
  </si>
  <si>
    <t>Bird Island-Olivia Lake Lillian</t>
  </si>
  <si>
    <t>District average building age (uncapped)</t>
  </si>
  <si>
    <t>Initial  LTFM State Aid (42) * (43)</t>
  </si>
  <si>
    <t>Total LTFM State Aid (Greater of (44) or (45))</t>
  </si>
  <si>
    <t>Old formula Grandfathered Alternative Facilities Aid</t>
  </si>
  <si>
    <t>Total LTFM Revenue for Individual District Projects
= (Greater of [(10) + (19)] or (29))</t>
  </si>
  <si>
    <t>Old formula deferred maintenance revenue
= (if (22) + (26) = 0, (10) * ($64 / $193))</t>
  </si>
  <si>
    <t>Old formula H&amp;S revenue (estimated annual costs for all eligible projects &lt; $500,000)</t>
  </si>
  <si>
    <t>Debt Excess allocated to line 22</t>
  </si>
  <si>
    <t>Grandfathered Alternative Facilities Aid as of July 1, 2015</t>
  </si>
  <si>
    <t>District Requested Reduction from Maximum LTFM Revenue (to levy less than the maximum).  Also enter this amount in the Levy Information System</t>
  </si>
  <si>
    <t>Subtotal Debt Service Revenue from above
= (12) - (13) + (17) + (24)</t>
  </si>
  <si>
    <t>Pay as you go revenue for  eligible new H&amp;S projects &gt; $100,000 / site</t>
  </si>
  <si>
    <t>Equalized debt Service Revenue (lesser of (43) or (51))</t>
  </si>
  <si>
    <t>Unequalized Debt Service Revenue and Levy
= (Greater of zero or (51) - (50))</t>
  </si>
  <si>
    <t>Total General Fund Revenue = (34) - (51)</t>
  </si>
  <si>
    <t>General Fund Equalized Revenue = (43) - (52)</t>
  </si>
  <si>
    <t>Debt Service Aid = (52) * (42)</t>
  </si>
  <si>
    <t>General Fund Equalized Levy = (58) * (41)</t>
  </si>
  <si>
    <t>General Fund Unequalized levy = (57) - (58)</t>
  </si>
  <si>
    <t>Type debt excess, intermediate/coop district, and revenue reduction data in lines 13, 15, 23, 31, and 33</t>
  </si>
  <si>
    <t>(1A = 25 largest districts,  1B remaining districts)</t>
  </si>
  <si>
    <t xml:space="preserve">Added revenue for Eligible H&amp;S Projects &gt; $100,000 / site  </t>
  </si>
  <si>
    <t xml:space="preserve">Type your district number in cell A2  </t>
  </si>
  <si>
    <t>new projects portion</t>
  </si>
  <si>
    <t>see debt excess calculation in line 13</t>
  </si>
  <si>
    <t>formula</t>
  </si>
  <si>
    <t>lines 38-47 formulae</t>
  </si>
  <si>
    <t>UFARS fund 7 separation</t>
  </si>
  <si>
    <t>lines 51-55 formulae</t>
  </si>
  <si>
    <t>lines 57-62 formulae</t>
  </si>
  <si>
    <t>UFARS fund 1 separation</t>
  </si>
  <si>
    <t>example:  6 for South St. Paul   (Minneapolis = 1.2)</t>
  </si>
  <si>
    <t>regular Health and Safety MS 123B.57</t>
  </si>
  <si>
    <t>line 12 minus line 13 from above</t>
  </si>
  <si>
    <t>Total Debt Service Revenue = (49) + (50)</t>
  </si>
  <si>
    <t>board resolution</t>
  </si>
  <si>
    <t>Ten year revenue projection spreadsheet</t>
  </si>
  <si>
    <t>detail of projects &gt; $100,000</t>
  </si>
  <si>
    <t>detail of projects &gt; $2,000,000</t>
  </si>
  <si>
    <t>bond schedule</t>
  </si>
  <si>
    <t>statement of assurances</t>
  </si>
  <si>
    <t>Ten year expenditure projection spreadsheet</t>
  </si>
  <si>
    <t>Detail Line Instructions for Ten Year Revenue Projection Spreadsheet</t>
  </si>
  <si>
    <t>Levy Information System memo to Superintendents email July 23rd.</t>
  </si>
  <si>
    <t>Old formula alt facilities pay as you go revenue (1B) &gt; $500,000</t>
  </si>
  <si>
    <t>Old formula alt facilities pay as you go revenue (1B) &gt;$500,000</t>
  </si>
  <si>
    <t>Pay as you go levy for FY 2016 and earlier Alt Facilities H&amp;S projects  financed over more than one year (1B)</t>
  </si>
  <si>
    <t>Adjusted Pupil Units: out year data held constant.   EDRS data for FY 17&amp;18</t>
  </si>
  <si>
    <t>If there are no bonds, lines 21 plus 27 should equal the sum of the first 9 items on the ten year expenditure spreadsheet.</t>
  </si>
  <si>
    <t>"Hold harmless" section</t>
  </si>
  <si>
    <r>
      <rPr>
        <b/>
        <sz val="11"/>
        <color theme="1"/>
        <rFont val="Calibri"/>
        <family val="2"/>
        <scheme val="minor"/>
      </rPr>
      <t>Additional</t>
    </r>
    <r>
      <rPr>
        <sz val="11"/>
        <color theme="1"/>
        <rFont val="Calibri"/>
        <family val="2"/>
        <scheme val="minor"/>
      </rPr>
      <t xml:space="preserve"> amount for intermediate/cooperative districts.  Special spreadsheet for Intermediate/Cooperative districts.</t>
    </r>
  </si>
  <si>
    <t>Formula.   Revenue to new reserved account.  Account balance may be negative or positive and carried forward.</t>
  </si>
  <si>
    <t xml:space="preserve">Equalization aid applied to LTFM debt service levies before applying to general fund levies </t>
  </si>
  <si>
    <t>If a portion of the existing 1A debt schedules fund H&amp;S Projects&gt;$100,000, enter that amount here.  Unles 1A districts anticipate more revenue under the new program than the hold harmless, this entry can be skipped.  MDE makes no assumption for the split so assumes 0%.</t>
  </si>
  <si>
    <t>Data must be submitted through the Health and Safety Data Submission System, and new bond schedules submitted through the Levy Information System in addition to the above.</t>
  </si>
  <si>
    <t>4 to 7 pieces to submit for LTFM as detailed in the Long-Term Facilities Maintenance Revenue Memo dated July 10, 2015.</t>
  </si>
  <si>
    <t>1B flag</t>
  </si>
  <si>
    <t>Debt Service Portion of Revenue  (non-grandfather districts)</t>
  </si>
  <si>
    <t>General Fund Portion of Revenue (non-grandfather districts)</t>
  </si>
  <si>
    <t>District Requested Reduction from Maximum LTFM Revenue (to levy less than the maximum).  Also enter this amount in the Levy Information System.  Stated as positive number</t>
  </si>
  <si>
    <t>District LTFM Revenue  (30) - (31)</t>
  </si>
  <si>
    <t>Grand Total LTFM Revenue (32) + (33)</t>
  </si>
  <si>
    <t>Equalized Debt Service Levy  = (52) - (53)</t>
  </si>
  <si>
    <t>763+764+703</t>
  </si>
  <si>
    <t>Total General Fund Aid = (46) - (53)</t>
  </si>
  <si>
    <t>Total General Fund Levy = (60) + (61)</t>
  </si>
  <si>
    <t>Total LTFM Levy  (34) - (46)    (including coop/intermediate)</t>
  </si>
  <si>
    <t>Initial revenue = (6) * (8) * (9)</t>
  </si>
  <si>
    <t>Building age factor = (Lesser of (7) / 35 or 1)</t>
  </si>
  <si>
    <t>Formula allowance</t>
  </si>
  <si>
    <t xml:space="preserve">Eligible projects include Indoor Air Quality, Fire prevention and suppression, and Asbestos Abatement (IAQFAA) </t>
  </si>
  <si>
    <t xml:space="preserve">Net debt service for LTFM bonds for eligible new H&amp;S projects &gt; $100,000 / site   = (principal + interest)*1.05 - portion of bond paid by initial revenue </t>
  </si>
  <si>
    <t>new projects portion that is being levied above initial revenue</t>
  </si>
  <si>
    <t>Old formula Health &amp; Safety revenue (accumulated project costs - accumulated revenue)</t>
  </si>
  <si>
    <t xml:space="preserve">Pay as you go levy for FY 2016 and earlier Alt Facilities H&amp;S projects  financed over more than one year (1B) </t>
  </si>
  <si>
    <t>FY 17 LTFM    Actual data from databridge (levy13 etal)</t>
  </si>
  <si>
    <t>pulled 1-14-16</t>
  </si>
  <si>
    <t>match</t>
  </si>
  <si>
    <t>FY 17</t>
  </si>
  <si>
    <t>IAQFAA</t>
  </si>
  <si>
    <t>hold harm</t>
  </si>
  <si>
    <t>wadm</t>
  </si>
  <si>
    <t>ANTC</t>
  </si>
  <si>
    <t>modified DOR</t>
  </si>
  <si>
    <t>dist 15-16</t>
  </si>
  <si>
    <t>dist 16-17</t>
  </si>
  <si>
    <t>check</t>
  </si>
  <si>
    <t>17 APU</t>
  </si>
  <si>
    <t>Bldg age</t>
  </si>
  <si>
    <t>Adj Bldg age</t>
  </si>
  <si>
    <t>initial rev</t>
  </si>
  <si>
    <t>added rev</t>
  </si>
  <si>
    <t>flag</t>
  </si>
  <si>
    <t>adj  added rev</t>
  </si>
  <si>
    <t>tot new rev</t>
  </si>
  <si>
    <t>adj  hold harm</t>
  </si>
  <si>
    <t>greater of</t>
  </si>
  <si>
    <t>underlevy</t>
  </si>
  <si>
    <t>adj  underlevy</t>
  </si>
  <si>
    <t>COP</t>
  </si>
  <si>
    <t>adj COP</t>
  </si>
  <si>
    <t>total revenue</t>
  </si>
  <si>
    <t>dist</t>
  </si>
  <si>
    <t>2014 wadm</t>
  </si>
  <si>
    <t>2014 est ANTC</t>
  </si>
  <si>
    <t>ANTC/APU</t>
  </si>
  <si>
    <t>Levy Ratio</t>
  </si>
  <si>
    <t>Aid ratio</t>
  </si>
  <si>
    <t>EQ REV</t>
  </si>
  <si>
    <t>Equal. Aid</t>
  </si>
  <si>
    <t>Grand aid</t>
  </si>
  <si>
    <t>col 1</t>
  </si>
  <si>
    <t>col 2</t>
  </si>
  <si>
    <t>col 3</t>
  </si>
  <si>
    <t>col 4</t>
  </si>
  <si>
    <t>col 5</t>
  </si>
  <si>
    <t>col 6</t>
  </si>
  <si>
    <t>col 7</t>
  </si>
  <si>
    <t>col 8</t>
  </si>
  <si>
    <t>col 9</t>
  </si>
  <si>
    <t>col 10</t>
  </si>
  <si>
    <t>col 11</t>
  </si>
  <si>
    <t>col 12</t>
  </si>
  <si>
    <t>col 13</t>
  </si>
  <si>
    <t>col 14</t>
  </si>
  <si>
    <t>col 15</t>
  </si>
  <si>
    <t>col 16</t>
  </si>
  <si>
    <t>col 17</t>
  </si>
  <si>
    <t>col 18</t>
  </si>
  <si>
    <t>col 19</t>
  </si>
  <si>
    <t>col 20</t>
  </si>
  <si>
    <t>col 21</t>
  </si>
  <si>
    <t>col 22</t>
  </si>
  <si>
    <t>col 23</t>
  </si>
  <si>
    <t>col 24</t>
  </si>
  <si>
    <t>col 25</t>
  </si>
  <si>
    <t>col 26</t>
  </si>
  <si>
    <t>col 27</t>
  </si>
  <si>
    <t>col 28</t>
  </si>
  <si>
    <t>col 29</t>
  </si>
  <si>
    <t>col 30</t>
  </si>
  <si>
    <t>col 31</t>
  </si>
  <si>
    <t>col 32</t>
  </si>
  <si>
    <t>col 33</t>
  </si>
  <si>
    <t>col 34</t>
  </si>
  <si>
    <t>cert</t>
  </si>
  <si>
    <t>FY 17 APU</t>
  </si>
  <si>
    <t>col 35</t>
  </si>
  <si>
    <t>col 36</t>
  </si>
  <si>
    <t>forecast</t>
  </si>
  <si>
    <t>col 37</t>
  </si>
  <si>
    <t>February</t>
  </si>
  <si>
    <t>dat_yer</t>
  </si>
  <si>
    <t>dst_num</t>
  </si>
  <si>
    <t>dst_tye</t>
  </si>
  <si>
    <t>ltm_ini_rev</t>
  </si>
  <si>
    <t>16-17</t>
  </si>
  <si>
    <t>Column1</t>
  </si>
  <si>
    <t>col 38</t>
  </si>
  <si>
    <t>col 39</t>
  </si>
  <si>
    <t>col 40</t>
  </si>
  <si>
    <t>col 41</t>
  </si>
  <si>
    <t>col 42</t>
  </si>
  <si>
    <t>col 43</t>
  </si>
  <si>
    <t>cex_hzd_cum_cst</t>
  </si>
  <si>
    <t>15-16 age</t>
  </si>
  <si>
    <t>1-21-16 upload</t>
  </si>
  <si>
    <t>FY2027_sum</t>
  </si>
  <si>
    <t>Alternative Facilities Bond Lookup Data as of May 20, 2016</t>
  </si>
  <si>
    <t>Health and Safety Bond Lookup Data as of May 20, 2016</t>
  </si>
  <si>
    <t>New Indoor Air Quality, Fire, Asbestos Abatement LTFM Bond Lookup Data as of May 20, 2016</t>
  </si>
  <si>
    <t>New "Other" LTFM Bond Lookup Data as of May 20, 2016</t>
  </si>
  <si>
    <t>bond_flag</t>
  </si>
  <si>
    <t>May 20, 2016</t>
  </si>
  <si>
    <t>1B existing debt schedules as of May 20, 2016</t>
  </si>
  <si>
    <t>Step 1:  The pay 17 total debt excess =</t>
  </si>
  <si>
    <t>June 30, 2015 UFARS fund 7-464 balance</t>
  </si>
  <si>
    <r>
      <t>-</t>
    </r>
    <r>
      <rPr>
        <sz val="7"/>
        <rFont val="Times New Roman"/>
        <family val="1"/>
      </rPr>
      <t xml:space="preserve">        </t>
    </r>
    <r>
      <rPr>
        <sz val="11"/>
        <rFont val="Calibri"/>
        <family val="2"/>
        <scheme val="minor"/>
      </rPr>
      <t>Pay 15 debt excess</t>
    </r>
  </si>
  <si>
    <r>
      <t>-</t>
    </r>
    <r>
      <rPr>
        <sz val="7"/>
        <rFont val="Times New Roman"/>
        <family val="1"/>
      </rPr>
      <t xml:space="preserve">        </t>
    </r>
    <r>
      <rPr>
        <sz val="11"/>
        <rFont val="Calibri"/>
        <family val="2"/>
        <scheme val="minor"/>
      </rPr>
      <t>Pay 16 Debt excess</t>
    </r>
  </si>
  <si>
    <r>
      <t>-</t>
    </r>
    <r>
      <rPr>
        <sz val="7"/>
        <rFont val="Times New Roman"/>
        <family val="1"/>
      </rPr>
      <t xml:space="preserve">        </t>
    </r>
    <r>
      <rPr>
        <sz val="11"/>
        <rFont val="Calibri"/>
        <family val="2"/>
        <scheme val="minor"/>
      </rPr>
      <t>5% of pay 17 debt service levy</t>
    </r>
  </si>
  <si>
    <t>Step 2:  Alt Facilities portion of the pay 17 debt excess = pay 17 total debt excess * alt facilities debt service levy / total debt service levy.</t>
  </si>
  <si>
    <t>allows for multi-year projects started before FY 17 and not finished yet   Not available after June 30, 2016.</t>
  </si>
  <si>
    <t>1A debt schedules as of May 20, 2016</t>
  </si>
  <si>
    <r>
      <t xml:space="preserve">Optional revenue reduction (under-levy) amount expressed as positive number.  </t>
    </r>
    <r>
      <rPr>
        <b/>
        <sz val="11"/>
        <color theme="3"/>
        <rFont val="Calibri"/>
        <family val="2"/>
        <scheme val="minor"/>
      </rPr>
      <t>To include on your payable 2017 levy, enter this amount into the Levy Information System, General and Community Service screen, line 8.</t>
    </r>
  </si>
  <si>
    <t>FY 2015-19 3YP is EDRS data.  Out years no growth</t>
  </si>
  <si>
    <t>Certified LLC data for FY 2017</t>
  </si>
  <si>
    <t>Ag Modified 2015 Est. ANTC</t>
  </si>
  <si>
    <t>2015 Est ANTC from Department of Revenue files.  February Forecast</t>
  </si>
  <si>
    <t>FY  2027</t>
  </si>
  <si>
    <t>Long-Term Facilities Maintenance (LTFM) Ten Year Revenue Projection</t>
  </si>
  <si>
    <t>FY 2015 estimated ANTC data from DOR.  Out years plus 4% annually</t>
  </si>
  <si>
    <t>Pay 16</t>
  </si>
  <si>
    <t>LLC #</t>
  </si>
  <si>
    <t>Special email address for above submission: MDE.facilities@state.mn.us</t>
  </si>
  <si>
    <t>Updated bond information as of May 20, 2016</t>
  </si>
  <si>
    <t>Updated ANTC, APU, and building age information as of February Forecast</t>
  </si>
  <si>
    <t>Total Pre-K revenue</t>
  </si>
  <si>
    <t>20a</t>
  </si>
  <si>
    <t>20b</t>
  </si>
  <si>
    <t>20c</t>
  </si>
  <si>
    <t>May 25, 2016</t>
  </si>
  <si>
    <t>V2</t>
  </si>
  <si>
    <t>Ten Year</t>
  </si>
  <si>
    <t>20d</t>
  </si>
  <si>
    <t>Total New Law Revenue (10) + (19) + (20c)</t>
  </si>
  <si>
    <t>6b</t>
  </si>
  <si>
    <t>6a</t>
  </si>
  <si>
    <t>Total Adjusted Pupil Units = (6) + (6a)</t>
  </si>
  <si>
    <t>V3</t>
  </si>
  <si>
    <t>June 1, 2016</t>
  </si>
  <si>
    <t>PU Pre-K lines added.</t>
  </si>
  <si>
    <t>Pay as you go for projects approved for Pre-K remodeling</t>
  </si>
  <si>
    <t>Net debt service for bonds approved for Pre-K remodeling</t>
  </si>
  <si>
    <t>Additional Pre-K Pupil Units ( line 19 of Pre-K application)</t>
  </si>
  <si>
    <t>Total LTFM Revenue for Individual District Projects
= Greater of (20d) or [(29) + (20c)]</t>
  </si>
  <si>
    <t>name</t>
  </si>
  <si>
    <t>Line 23 debt excess</t>
  </si>
  <si>
    <t>Line 27 1B H&amp;S PAYGO</t>
  </si>
  <si>
    <t>FY 18 Data</t>
  </si>
  <si>
    <t>building age entered</t>
  </si>
  <si>
    <t>Line 17 New IAQFAAbonds</t>
  </si>
  <si>
    <t>Line 18 IAQFAAPAYGO</t>
  </si>
  <si>
    <t>Line 50 -"other" debt</t>
  </si>
  <si>
    <t>Line 13 debt excess</t>
  </si>
  <si>
    <t>Line 20b Pre-K PAYGO</t>
  </si>
  <si>
    <t>Line 31 Underlevy</t>
  </si>
  <si>
    <t>Line 33 Intermediate/Coop</t>
  </si>
  <si>
    <t>Line 20a Pre-K bonds</t>
  </si>
  <si>
    <t>building age    prepop</t>
  </si>
  <si>
    <t>building age    change</t>
  </si>
  <si>
    <t>Line 26 1A Alt Fac PAYGO</t>
  </si>
  <si>
    <t>Compile tab added</t>
  </si>
  <si>
    <t>Compile</t>
  </si>
  <si>
    <t>17-18 = 15-16 plus 2</t>
  </si>
  <si>
    <t>Enter changes on this  line, not in the ave age tab.</t>
  </si>
  <si>
    <t>June 3, 2016</t>
  </si>
  <si>
    <t xml:space="preserve">2016 legislation permits bonding for Voluntary Pre-k to be included in the LTFM program </t>
  </si>
  <si>
    <t xml:space="preserve">2016 legislation permits annual levies for Voluntary Pre-k to be included in the LTFM program </t>
  </si>
  <si>
    <t>Add data from the "FY 2017 Site Application for Voluntary Pre-kindergarten Program" form.</t>
  </si>
  <si>
    <t>Type APU, health and safety and alternative facilities project, and bond estimates in lines 6a, 14, 16  to 18, 20, 21, 26, 27 and 50</t>
  </si>
  <si>
    <t>Pre-K revenue lines added.</t>
  </si>
  <si>
    <t>FY2017_sum</t>
  </si>
  <si>
    <t>16-17 age</t>
  </si>
  <si>
    <t>13-14 APU</t>
  </si>
  <si>
    <t xml:space="preserve">Adjusted Pupil Unit Lookup Data  </t>
  </si>
  <si>
    <t>July 1, 2015</t>
  </si>
  <si>
    <t>June 8,  2016</t>
  </si>
  <si>
    <t>APU</t>
  </si>
  <si>
    <t>13-14: July 1. 2015 actual EDRS</t>
  </si>
  <si>
    <t>14-15: June 8. 2016 actual EDRS</t>
  </si>
  <si>
    <t>APU updates:</t>
  </si>
  <si>
    <t>15-16: 2016 A10_pun_tot_est1</t>
  </si>
  <si>
    <t>16-17: 2017 A10_pun_tot_est2</t>
  </si>
  <si>
    <t>17-18: 2018 A10_pun_tot_est2</t>
  </si>
  <si>
    <t>Ave Age</t>
  </si>
  <si>
    <t>Building ave age changes by request in red</t>
  </si>
  <si>
    <t>V4</t>
  </si>
  <si>
    <t>Added revenue for Pre-K remodeling for approved programs</t>
  </si>
  <si>
    <t>Current Estimate</t>
  </si>
  <si>
    <t>Pre-K APUs added</t>
  </si>
  <si>
    <t>for MDE administrative use only:  Cut and paste entered data to master spreadsheet</t>
  </si>
  <si>
    <t xml:space="preserve">Average Building Age data as of January 2016 plus 1:   out years =  previous year plus one.   </t>
  </si>
  <si>
    <t>LLC Certification</t>
  </si>
  <si>
    <t>Payable 2016</t>
  </si>
  <si>
    <t>New LTFM bonds excluding bonds on line 17   (principal + interest)*1.05</t>
  </si>
  <si>
    <t xml:space="preserve">New bonds (other than Indoor Air Quality, Fire, and Asbestos Abatement greater than $100,000 per site)  </t>
  </si>
  <si>
    <t>June 16 2016</t>
  </si>
  <si>
    <t>June 8, 2016</t>
  </si>
  <si>
    <t>ANTC lines and dates corrected</t>
  </si>
  <si>
    <t>V4a</t>
  </si>
  <si>
    <t>FY 2017 state aves corrected.</t>
  </si>
  <si>
    <t>AITKIN</t>
  </si>
  <si>
    <t>MINNEAPOLIS</t>
  </si>
  <si>
    <t>HILL CITY</t>
  </si>
  <si>
    <t>MCGREGOR</t>
  </si>
  <si>
    <t>SOUTH ST. PAUL</t>
  </si>
  <si>
    <t>ANOKA-HENNEPIN</t>
  </si>
  <si>
    <t>CENTENNIAL</t>
  </si>
  <si>
    <t>COLUMBIA HEIGHTS</t>
  </si>
  <si>
    <t>FRIDLEY</t>
  </si>
  <si>
    <t>ST. FRANCIS</t>
  </si>
  <si>
    <t>SPRING LAKE PARK</t>
  </si>
  <si>
    <t>DETROIT LAKES</t>
  </si>
  <si>
    <t>FRAZEE</t>
  </si>
  <si>
    <t>PINE POINT</t>
  </si>
  <si>
    <t>BEMIDJI</t>
  </si>
  <si>
    <t>BLACKDUCK</t>
  </si>
  <si>
    <t>KELLIHER</t>
  </si>
  <si>
    <t>RED LAKE</t>
  </si>
  <si>
    <t>SAUK RAPIDS</t>
  </si>
  <si>
    <t>FOLEY</t>
  </si>
  <si>
    <t>ST. CLAIR</t>
  </si>
  <si>
    <t>MANKATO</t>
  </si>
  <si>
    <t>COMFREY</t>
  </si>
  <si>
    <t>SLEEPY EYE</t>
  </si>
  <si>
    <t>SPRINGFIELD</t>
  </si>
  <si>
    <t>NEW ULM</t>
  </si>
  <si>
    <t>BARNUM</t>
  </si>
  <si>
    <t>CARLTON</t>
  </si>
  <si>
    <t>CLOQUET</t>
  </si>
  <si>
    <t>CROMWELL</t>
  </si>
  <si>
    <t>MOOSE LAKE</t>
  </si>
  <si>
    <t>ESKO</t>
  </si>
  <si>
    <t>WRENSHALL</t>
  </si>
  <si>
    <t>NORWOOD</t>
  </si>
  <si>
    <t>WACONIA</t>
  </si>
  <si>
    <t>WATERTOWN-MAYER</t>
  </si>
  <si>
    <t>EASTERN CARVER CTY</t>
  </si>
  <si>
    <t>WALKER-AKELEY</t>
  </si>
  <si>
    <t>CASS LAKE</t>
  </si>
  <si>
    <t>PILLAGER</t>
  </si>
  <si>
    <t>NORTHLAND</t>
  </si>
  <si>
    <t>MONTEVIDEO</t>
  </si>
  <si>
    <t>NORTH BRANCH</t>
  </si>
  <si>
    <t>RUSH CITY</t>
  </si>
  <si>
    <t>BARNESVILLE</t>
  </si>
  <si>
    <t>HAWLEY</t>
  </si>
  <si>
    <t>MOORHEAD</t>
  </si>
  <si>
    <t>BAGLEY</t>
  </si>
  <si>
    <t>COOK COUNTY</t>
  </si>
  <si>
    <t>MOUNTAIN LAKE</t>
  </si>
  <si>
    <t>WINDOM</t>
  </si>
  <si>
    <t>BRAINERD</t>
  </si>
  <si>
    <t>CROSBY</t>
  </si>
  <si>
    <t>PEQUOT LAKES</t>
  </si>
  <si>
    <t>BURNSVILLE</t>
  </si>
  <si>
    <t>FARMINGTON</t>
  </si>
  <si>
    <t>LAKEVILLE</t>
  </si>
  <si>
    <t>RANDOLPH</t>
  </si>
  <si>
    <t>ROSEMOUNT-APPLE</t>
  </si>
  <si>
    <t>WEST ST. PAUL</t>
  </si>
  <si>
    <t>INVER GROVE</t>
  </si>
  <si>
    <t>HASTINGS</t>
  </si>
  <si>
    <t>HAYFIELD</t>
  </si>
  <si>
    <t>KASSON-MANTORVIL</t>
  </si>
  <si>
    <t>ALEXANDRIA</t>
  </si>
  <si>
    <t>OSAKIS</t>
  </si>
  <si>
    <t>CHATFIELD</t>
  </si>
  <si>
    <t>LANESBORO</t>
  </si>
  <si>
    <t>MABEL-CANTON</t>
  </si>
  <si>
    <t>RUSHFORD-PETERSO</t>
  </si>
  <si>
    <t>ALBERT LEA</t>
  </si>
  <si>
    <t>ALDEN</t>
  </si>
  <si>
    <t>CANNON FALLS</t>
  </si>
  <si>
    <t>GOODHUE</t>
  </si>
  <si>
    <t>PINE ISLAND</t>
  </si>
  <si>
    <t>RED WING</t>
  </si>
  <si>
    <t>ASHBY</t>
  </si>
  <si>
    <t>HERMAN-NORCROSS</t>
  </si>
  <si>
    <t>HOPKINS</t>
  </si>
  <si>
    <t>BLOOMINGTON</t>
  </si>
  <si>
    <t>EDEN PRAIRIE</t>
  </si>
  <si>
    <t>EDINA</t>
  </si>
  <si>
    <t>MINNETONKA</t>
  </si>
  <si>
    <t>WESTONKA</t>
  </si>
  <si>
    <t>ORONO</t>
  </si>
  <si>
    <t>OSSEO</t>
  </si>
  <si>
    <t>RICHFIELD</t>
  </si>
  <si>
    <t>ROBBINSDALE</t>
  </si>
  <si>
    <t>ST. ANTHONY-NEW</t>
  </si>
  <si>
    <t>ST. LOUIS PARK</t>
  </si>
  <si>
    <t>WAYZATA</t>
  </si>
  <si>
    <t>BROOKLYN CENTER</t>
  </si>
  <si>
    <t>HOUSTON</t>
  </si>
  <si>
    <t>SPRING GROVE</t>
  </si>
  <si>
    <t>CALEDONIA</t>
  </si>
  <si>
    <t>LACRESCENT</t>
  </si>
  <si>
    <t>LAPORTE</t>
  </si>
  <si>
    <t>NEVIS</t>
  </si>
  <si>
    <t>PARK RAPIDS</t>
  </si>
  <si>
    <t>BRAHAM</t>
  </si>
  <si>
    <t>GREENWAY</t>
  </si>
  <si>
    <t>DEER RIVER</t>
  </si>
  <si>
    <t>GRAND RAPIDS</t>
  </si>
  <si>
    <t>NASHWAUK-KEEWATI</t>
  </si>
  <si>
    <t>FRANCONIA</t>
  </si>
  <si>
    <t>HERON LAKE-OKABE</t>
  </si>
  <si>
    <t>MORA</t>
  </si>
  <si>
    <t>OGILVIE</t>
  </si>
  <si>
    <t>NEW LONDON-SPICE</t>
  </si>
  <si>
    <t>WILLMAR</t>
  </si>
  <si>
    <t>LANCASTER</t>
  </si>
  <si>
    <t>INTERNATIONAL FA</t>
  </si>
  <si>
    <t>LITTLEFORK-BIG F</t>
  </si>
  <si>
    <t>SOUTH KOOCHICHIN</t>
  </si>
  <si>
    <t>DAWSON</t>
  </si>
  <si>
    <t>LAKE SUPERIOR</t>
  </si>
  <si>
    <t>LAKE OF THE WOOD</t>
  </si>
  <si>
    <t>CLEVELAND</t>
  </si>
  <si>
    <t>HENDRICKS</t>
  </si>
  <si>
    <t>IVANHOE</t>
  </si>
  <si>
    <t>LAKE BENTON</t>
  </si>
  <si>
    <t>MARSHALL</t>
  </si>
  <si>
    <t>MINNEOTA</t>
  </si>
  <si>
    <t>LYND</t>
  </si>
  <si>
    <t>HUTCHINSON</t>
  </si>
  <si>
    <t>LESTER PRAIRIE</t>
  </si>
  <si>
    <t>MAHNOMEN</t>
  </si>
  <si>
    <t>WAUBUN</t>
  </si>
  <si>
    <t>MARSHALL CTY CENTRAL</t>
  </si>
  <si>
    <t>GRYGLA</t>
  </si>
  <si>
    <t>TRUMAN</t>
  </si>
  <si>
    <t>EDEN VALLEY</t>
  </si>
  <si>
    <t>LITCHFIELD</t>
  </si>
  <si>
    <t>DASSEL-COKATO</t>
  </si>
  <si>
    <t>ISLE</t>
  </si>
  <si>
    <t>PRINCETON</t>
  </si>
  <si>
    <t>ONAMIA</t>
  </si>
  <si>
    <t>LITTLE FALLS</t>
  </si>
  <si>
    <t>PIERZ</t>
  </si>
  <si>
    <t>ROYALTON</t>
  </si>
  <si>
    <t>SWANVILLE</t>
  </si>
  <si>
    <t>UPSALA</t>
  </si>
  <si>
    <t>AUSTIN</t>
  </si>
  <si>
    <t>GRAND MEADOW</t>
  </si>
  <si>
    <t>LYLE</t>
  </si>
  <si>
    <t>LEROY</t>
  </si>
  <si>
    <t>SOUTHLAND</t>
  </si>
  <si>
    <t>FULDA</t>
  </si>
  <si>
    <t>NICOLLET</t>
  </si>
  <si>
    <t>ST. PETER</t>
  </si>
  <si>
    <t>ADRIAN</t>
  </si>
  <si>
    <t>ELLSWORTH</t>
  </si>
  <si>
    <t>WORTHINGTON</t>
  </si>
  <si>
    <t>BYRON</t>
  </si>
  <si>
    <t>DOVER-EYOTA</t>
  </si>
  <si>
    <t>STEWARTVILLE</t>
  </si>
  <si>
    <t>ROCHESTER</t>
  </si>
  <si>
    <t>BATTLE LAKE</t>
  </si>
  <si>
    <t>FERGUS FALLS</t>
  </si>
  <si>
    <t>HENNING</t>
  </si>
  <si>
    <t>PARKERS PRAIRIE</t>
  </si>
  <si>
    <t>PELICAN RAPIDS</t>
  </si>
  <si>
    <t>PERHAM</t>
  </si>
  <si>
    <t>UNDERWOOD</t>
  </si>
  <si>
    <t>NEW YORK MILLS</t>
  </si>
  <si>
    <t>GOODRIDGE</t>
  </si>
  <si>
    <t>THIEF RIVER FALL</t>
  </si>
  <si>
    <t>WILLOW RIVER</t>
  </si>
  <si>
    <t>PINE CITY</t>
  </si>
  <si>
    <t>EDGERTON</t>
  </si>
  <si>
    <t>CLIMAX</t>
  </si>
  <si>
    <t>CROOKSTON</t>
  </si>
  <si>
    <t>EAST GRAND FORKS</t>
  </si>
  <si>
    <t>FERTILE-BELTRAMI</t>
  </si>
  <si>
    <t>FISHER</t>
  </si>
  <si>
    <t>FOSSTON</t>
  </si>
  <si>
    <t>MOUNDS VIEW</t>
  </si>
  <si>
    <t>NORTH ST. PAUL-M</t>
  </si>
  <si>
    <t>ROSEVILLE</t>
  </si>
  <si>
    <t>WHITE BEAR LAKE</t>
  </si>
  <si>
    <t>ST. PAUL</t>
  </si>
  <si>
    <t>RED LAKE FALLS</t>
  </si>
  <si>
    <t>MILROY</t>
  </si>
  <si>
    <t>WABASSO</t>
  </si>
  <si>
    <t>FARIBAULT</t>
  </si>
  <si>
    <t>NORTHFIELD</t>
  </si>
  <si>
    <t>HILLS-BEAVER CRE</t>
  </si>
  <si>
    <t>BADGER</t>
  </si>
  <si>
    <t>ROSEAU</t>
  </si>
  <si>
    <t>WARROAD</t>
  </si>
  <si>
    <t>CHISHOLM</t>
  </si>
  <si>
    <t>ELY</t>
  </si>
  <si>
    <t>FLOODWOOD</t>
  </si>
  <si>
    <t>HERMANTOWN</t>
  </si>
  <si>
    <t>HIBBING</t>
  </si>
  <si>
    <t>PROCTOR</t>
  </si>
  <si>
    <t>VIRGINIA</t>
  </si>
  <si>
    <t>NETT LAKE</t>
  </si>
  <si>
    <t>DULUTH</t>
  </si>
  <si>
    <t>MOUNTAIN IRON-BU</t>
  </si>
  <si>
    <t>BELLE PLAINE</t>
  </si>
  <si>
    <t>JORDAN</t>
  </si>
  <si>
    <t>PRIOR LAKE</t>
  </si>
  <si>
    <t>SHAKOPEE</t>
  </si>
  <si>
    <t>NEW PRAGUE</t>
  </si>
  <si>
    <t>BECKER</t>
  </si>
  <si>
    <t>BIG LAKE</t>
  </si>
  <si>
    <t>ELK RIVER</t>
  </si>
  <si>
    <t>HOLDINGFORD</t>
  </si>
  <si>
    <t>KIMBALL</t>
  </si>
  <si>
    <t>MELROSE</t>
  </si>
  <si>
    <t>PAYNESVILLE</t>
  </si>
  <si>
    <t>ST. CLOUD</t>
  </si>
  <si>
    <t>SAUK CENTRE</t>
  </si>
  <si>
    <t>ALBANY</t>
  </si>
  <si>
    <t>SARTELL</t>
  </si>
  <si>
    <t>ROCORI</t>
  </si>
  <si>
    <t>BLOOMING PRAIRIE</t>
  </si>
  <si>
    <t>OWATONNA</t>
  </si>
  <si>
    <t>MEDFORD</t>
  </si>
  <si>
    <t>HANCOCK</t>
  </si>
  <si>
    <t>CHOKIO-ALBERTA</t>
  </si>
  <si>
    <t>KERKHOVEN-MURDOC</t>
  </si>
  <si>
    <t>BENSON</t>
  </si>
  <si>
    <t>BERTHA-HEWITT</t>
  </si>
  <si>
    <t>BROWERVILLE</t>
  </si>
  <si>
    <t>BROWNS VALLEY</t>
  </si>
  <si>
    <t>WHEATON</t>
  </si>
  <si>
    <t>WABASHA</t>
  </si>
  <si>
    <t>LAKE CITY</t>
  </si>
  <si>
    <t>PRINSBURG</t>
  </si>
  <si>
    <t>VERNDALE</t>
  </si>
  <si>
    <t>SEBEKA</t>
  </si>
  <si>
    <t>MENAHGA</t>
  </si>
  <si>
    <t>WASECA</t>
  </si>
  <si>
    <t>FOREST LAKE</t>
  </si>
  <si>
    <t>MAHTOMEDI</t>
  </si>
  <si>
    <t>SOUTH WASHINGTON</t>
  </si>
  <si>
    <t>STILLWATER</t>
  </si>
  <si>
    <t>BUTTERFIELD</t>
  </si>
  <si>
    <t>MADELIA</t>
  </si>
  <si>
    <t>ST. JAMES</t>
  </si>
  <si>
    <t>BRECKENRIDGE</t>
  </si>
  <si>
    <t>ROTHSAY</t>
  </si>
  <si>
    <t>CAMPBELL-TINTAH</t>
  </si>
  <si>
    <t>LEWISTON</t>
  </si>
  <si>
    <t>ST. CHARLES</t>
  </si>
  <si>
    <t>WINONA</t>
  </si>
  <si>
    <t>ANNANDALE</t>
  </si>
  <si>
    <t>BUFFALO</t>
  </si>
  <si>
    <t>DELANO</t>
  </si>
  <si>
    <t>MAPLE LAKE</t>
  </si>
  <si>
    <t>MONTICELLO</t>
  </si>
  <si>
    <t>ROCKFORD</t>
  </si>
  <si>
    <t>ST. MICHAEL-ALBE</t>
  </si>
  <si>
    <t>CANBY</t>
  </si>
  <si>
    <t>CAMBRIDGE-ISANTI</t>
  </si>
  <si>
    <t>MILACA</t>
  </si>
  <si>
    <t>ULEN-HITTERDAL</t>
  </si>
  <si>
    <t>LAKE CRYSTAL-WEL</t>
  </si>
  <si>
    <t>TRITON</t>
  </si>
  <si>
    <t>UNITED SOUTH CENTRAL</t>
  </si>
  <si>
    <t>MAPLE RIVER</t>
  </si>
  <si>
    <t>KINGSLAND</t>
  </si>
  <si>
    <t>ST. LOUIS COUNTY</t>
  </si>
  <si>
    <t>CHISAGO LAKES AREA</t>
  </si>
  <si>
    <t>MINNEWASKA</t>
  </si>
  <si>
    <t>EVELETH-GILBERT</t>
  </si>
  <si>
    <t>WADENA-DEER CREEK</t>
  </si>
  <si>
    <t>BUFFALO LAKE-HECTOR</t>
  </si>
  <si>
    <t>DILWORTH-GLYNDON</t>
  </si>
  <si>
    <t>HINCKLEY-FINLAYS</t>
  </si>
  <si>
    <t>LAKEVIEW</t>
  </si>
  <si>
    <t>MURRAY COUNTY</t>
  </si>
  <si>
    <t>STAPLES-MOTLEY</t>
  </si>
  <si>
    <t>KITTSON CENTRAL</t>
  </si>
  <si>
    <t>KENYON-WANAMINGO</t>
  </si>
  <si>
    <t>PINE RIVER-BACKU</t>
  </si>
  <si>
    <t>WARREN-ALVARADO-</t>
  </si>
  <si>
    <t>MACCRAY</t>
  </si>
  <si>
    <t>LUVERNE</t>
  </si>
  <si>
    <t xml:space="preserve">FILLMORE CENTRAL                   </t>
  </si>
  <si>
    <t>NORMAN COUNTY EAST</t>
  </si>
  <si>
    <t>SIBLEY EAST</t>
  </si>
  <si>
    <t>CLEARBROOK-GONVICK</t>
  </si>
  <si>
    <t>TRI-COUNTY</t>
  </si>
  <si>
    <t>BELGRADE-BROOTEN-ELR</t>
  </si>
  <si>
    <t>LESUEUR-HENDERSO</t>
  </si>
  <si>
    <t>MARTIN COUNTY</t>
  </si>
  <si>
    <t>NORMAN CTY WEST</t>
  </si>
  <si>
    <t xml:space="preserve">BIRD ISLAND-OLIVIA-LAKE LILLIAN    </t>
  </si>
  <si>
    <t>GRANADA HUNTLEY-</t>
  </si>
  <si>
    <t>EAST CENTRAL</t>
  </si>
  <si>
    <t>WIN-E-MAC</t>
  </si>
  <si>
    <t>GREENBUSH-MIDDLE RIV</t>
  </si>
  <si>
    <t>PIPESTONE-JASPER</t>
  </si>
  <si>
    <t>MESABI EAST</t>
  </si>
  <si>
    <t>FAIRMONT AREA SCHOOLS</t>
  </si>
  <si>
    <t>LONG PRAIRIE-GREY EA</t>
  </si>
  <si>
    <t>CEDAR MOUNTAIN</t>
  </si>
  <si>
    <t>EAGLE BEND-CLARISSA</t>
  </si>
  <si>
    <t>ZUMBROTA-MAZEPPA</t>
  </si>
  <si>
    <t>JANESVILLE-WALDO</t>
  </si>
  <si>
    <t>LAC QUI PARLE</t>
  </si>
  <si>
    <t>ADA-BORUP</t>
  </si>
  <si>
    <t>STEPHEN-ARGYLE</t>
  </si>
  <si>
    <t>GLENCOE-SILVER LAKE</t>
  </si>
  <si>
    <t>BLUE EARTH-DELAVAN-ELMORE</t>
  </si>
  <si>
    <t>RED ROCK CENTRAL</t>
  </si>
  <si>
    <t>GLENVILLE-EMMONS</t>
  </si>
  <si>
    <t>LAKE PARK-AUDUBON</t>
  </si>
  <si>
    <t>RENVILLE CTY WEST</t>
  </si>
  <si>
    <t>JACKSON COUNTY CENTRAL</t>
  </si>
  <si>
    <t>REDWOOD AREA SCHOOLS</t>
  </si>
  <si>
    <t>WESTBROOK-WALNUT GROVE</t>
  </si>
  <si>
    <t>RTR</t>
  </si>
  <si>
    <t>ORTONVILLE</t>
  </si>
  <si>
    <t>TRACY-BALATON</t>
  </si>
  <si>
    <t>TRI-CITY UNITED</t>
  </si>
  <si>
    <t>RED LAKE COUNTY CENTRAL PUBLIC SCHOOLS</t>
  </si>
  <si>
    <t>2769</t>
  </si>
  <si>
    <r>
      <rPr>
        <b/>
        <sz val="11"/>
        <color theme="1"/>
        <rFont val="Calibri"/>
        <family val="2"/>
        <scheme val="minor"/>
      </rPr>
      <t>Notes:</t>
    </r>
    <r>
      <rPr>
        <sz val="11"/>
        <color theme="1"/>
        <rFont val="Calibri"/>
        <family val="2"/>
        <scheme val="minor"/>
      </rPr>
      <t xml:space="preserve">
1.  Underlevy on general fund equalized levy results in proportionate reduction in associated aid.
2.  Total Debt Service revenue on line 49 must not exceed total LTFM revenue for individual district projects (line 30) for any of the 10 years in the plan.
3.  For 1A districts with old Alt Facilities bonding, the amount on line 22 will reduce initial revenue on line 10, less the H &amp; S portion entered on line 14.
</t>
    </r>
  </si>
  <si>
    <t>n/a</t>
  </si>
  <si>
    <t>end of worksheet</t>
  </si>
  <si>
    <t>End of worksheet</t>
  </si>
  <si>
    <t>Revised 6/24/2016</t>
  </si>
  <si>
    <t>June 24, 2016</t>
  </si>
  <si>
    <t>Vabc</t>
  </si>
  <si>
    <t>DF line 28 lookup corrected.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</si>
</sst>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 #,##0_);_(* \(#,##0\);_(* &quot;-&quot;??_);_(@_)"/>
    <numFmt numFmtId="165" formatCode="0.0%"/>
    <numFmt numFmtId="166" formatCode="_(* #,##0.00000_);_(* \(#,##0.00000\);_(* &quot;-&quot;??_);_(@_)"/>
    <numFmt numFmtId="167" formatCode="0.0"/>
    <numFmt numFmtId="168" formatCode="0.000"/>
    <numFmt numFmtId="169" formatCode="0_);\(0\)"/>
  </numFmts>
  <fonts count="29">
    <font>
      <sz val="11"/>
      <color theme="1"/>
      <name val="Calibri"/>
      <family val="2"/>
      <scheme val="minor"/>
    </font>
    <font>
      <sz val="11"/>
      <color theme="1"/>
      <name val="Calibri"/>
      <family val="2"/>
      <scheme val="minor"/>
    </font>
    <font>
      <sz val="8"/>
      <name val="Courier"/>
      <family val="3"/>
    </font>
    <font>
      <sz val="10"/>
      <name val="Times New Roman"/>
      <family val="1"/>
    </font>
    <font>
      <sz val="10"/>
      <name val="Arial"/>
      <family val="2"/>
    </font>
    <font>
      <sz val="8"/>
      <name val="Arial"/>
      <family val="2"/>
    </font>
    <font>
      <b/>
      <sz val="11"/>
      <color theme="1"/>
      <name val="Calibri"/>
      <family val="2"/>
      <scheme val="minor"/>
    </font>
    <font>
      <sz val="11"/>
      <color rgb="FFFF0000"/>
      <name val="Calibri"/>
      <family val="2"/>
      <scheme val="minor"/>
    </font>
    <font>
      <sz val="10"/>
      <color indexed="8"/>
      <name val="Albany AMT, Helvetica"/>
    </font>
    <font>
      <sz val="9.1999999999999993"/>
      <name val="Arial"/>
      <family val="2"/>
    </font>
    <font>
      <b/>
      <sz val="11"/>
      <color indexed="8"/>
      <name val="Albany AMT, Helvetica"/>
    </font>
    <font>
      <b/>
      <sz val="16"/>
      <color rgb="FFFF0000"/>
      <name val="Calibri"/>
      <family val="2"/>
      <scheme val="minor"/>
    </font>
    <font>
      <sz val="16"/>
      <color rgb="FFFF0000"/>
      <name val="Calibri"/>
      <family val="2"/>
      <scheme val="minor"/>
    </font>
    <font>
      <i/>
      <sz val="14"/>
      <color theme="1"/>
      <name val="Calibri"/>
      <family val="2"/>
      <scheme val="minor"/>
    </font>
    <font>
      <b/>
      <i/>
      <sz val="14"/>
      <color theme="1"/>
      <name val="Calibri"/>
      <family val="2"/>
      <scheme val="minor"/>
    </font>
    <font>
      <b/>
      <sz val="14"/>
      <color rgb="FF92D050"/>
      <name val="Calibri"/>
      <family val="2"/>
      <scheme val="minor"/>
    </font>
    <font>
      <sz val="10"/>
      <color indexed="8"/>
      <name val="Arial"/>
      <family val="2"/>
    </font>
    <font>
      <b/>
      <sz val="11"/>
      <color rgb="FFFF0000"/>
      <name val="Calibri"/>
      <family val="2"/>
      <scheme val="minor"/>
    </font>
    <font>
      <b/>
      <sz val="14"/>
      <color rgb="FFFF0000"/>
      <name val="Calibri"/>
      <family val="2"/>
      <scheme val="minor"/>
    </font>
    <font>
      <b/>
      <sz val="12"/>
      <color theme="1"/>
      <name val="Calibri"/>
      <family val="2"/>
      <scheme val="minor"/>
    </font>
    <font>
      <b/>
      <sz val="12"/>
      <color theme="3"/>
      <name val="Calibri"/>
      <family val="2"/>
      <scheme val="minor"/>
    </font>
    <font>
      <sz val="11"/>
      <color rgb="FF1F497D"/>
      <name val="Calibri"/>
      <family val="2"/>
      <scheme val="minor"/>
    </font>
    <font>
      <b/>
      <sz val="11"/>
      <name val="Calibri"/>
      <family val="2"/>
      <scheme val="minor"/>
    </font>
    <font>
      <i/>
      <sz val="11"/>
      <color theme="1"/>
      <name val="Calibri"/>
      <family val="2"/>
      <scheme val="minor"/>
    </font>
    <font>
      <sz val="11"/>
      <name val="Calibri"/>
      <family val="2"/>
      <scheme val="minor"/>
    </font>
    <font>
      <sz val="7"/>
      <name val="Times New Roman"/>
      <family val="1"/>
    </font>
    <font>
      <b/>
      <sz val="11"/>
      <color theme="3"/>
      <name val="Calibri"/>
      <family val="2"/>
      <scheme val="minor"/>
    </font>
    <font>
      <b/>
      <sz val="15"/>
      <color theme="3"/>
      <name val="Calibri"/>
      <family val="2"/>
      <scheme val="minor"/>
    </font>
    <font>
      <sz val="11"/>
      <color theme="0"/>
      <name val="Calibri"/>
      <family val="2"/>
      <scheme val="minor"/>
    </font>
  </fonts>
  <fills count="11">
    <fill>
      <patternFill patternType="none"/>
    </fill>
    <fill>
      <patternFill patternType="gray125"/>
    </fill>
    <fill>
      <patternFill patternType="solid">
        <fgColor theme="8" tint="0.79998168889431442"/>
        <bgColor indexed="64"/>
      </patternFill>
    </fill>
    <fill>
      <patternFill patternType="solid">
        <fgColor indexed="65"/>
        <bgColor indexed="64"/>
      </patternFill>
    </fill>
    <fill>
      <patternFill patternType="solid">
        <fgColor rgb="FFBBBBBB"/>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00"/>
        <bgColor indexed="64"/>
      </patternFill>
    </fill>
  </fills>
  <borders count="16">
    <border>
      <left/>
      <right/>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bottom style="thick">
        <color theme="4"/>
      </bottom>
      <diagonal/>
    </border>
  </borders>
  <cellStyleXfs count="26">
    <xf numFmtId="0" fontId="0"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0" fontId="2" fillId="0" borderId="0"/>
    <xf numFmtId="0" fontId="1" fillId="0" borderId="0"/>
    <xf numFmtId="0" fontId="1" fillId="0" borderId="0"/>
    <xf numFmtId="0" fontId="3" fillId="0" borderId="0"/>
    <xf numFmtId="0" fontId="4" fillId="0" borderId="0"/>
    <xf numFmtId="0" fontId="3" fillId="0" borderId="0"/>
    <xf numFmtId="0" fontId="5" fillId="0" borderId="0"/>
    <xf numFmtId="0" fontId="5" fillId="0" borderId="0"/>
    <xf numFmtId="9" fontId="2"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7" fillId="0" borderId="15" applyNumberFormat="0" applyFill="0" applyAlignment="0" applyProtection="0"/>
  </cellStyleXfs>
  <cellXfs count="195">
    <xf numFmtId="0" fontId="0" fillId="0" borderId="0" xfId="0"/>
    <xf numFmtId="164" fontId="0" fillId="0" borderId="0" xfId="23" applyNumberFormat="1" applyFont="1"/>
    <xf numFmtId="165" fontId="0" fillId="0" borderId="0" xfId="2" applyNumberFormat="1" applyFont="1"/>
    <xf numFmtId="43" fontId="0" fillId="0" borderId="0" xfId="23" applyFont="1"/>
    <xf numFmtId="43" fontId="0" fillId="0" borderId="0" xfId="23" applyFont="1" applyFill="1"/>
    <xf numFmtId="0" fontId="0" fillId="0" borderId="0" xfId="0" applyFill="1" applyBorder="1"/>
    <xf numFmtId="0" fontId="8" fillId="3" borderId="0" xfId="0" applyNumberFormat="1" applyFont="1" applyFill="1" applyBorder="1" applyAlignment="1" applyProtection="1"/>
    <xf numFmtId="164" fontId="8" fillId="3" borderId="0" xfId="23" applyNumberFormat="1" applyFont="1" applyFill="1" applyBorder="1" applyAlignment="1" applyProtection="1"/>
    <xf numFmtId="164" fontId="0" fillId="0" borderId="0" xfId="0" applyNumberFormat="1"/>
    <xf numFmtId="0" fontId="6" fillId="0" borderId="0" xfId="0" applyFont="1" applyFill="1"/>
    <xf numFmtId="0" fontId="0" fillId="0" borderId="0" xfId="0" applyFill="1"/>
    <xf numFmtId="0" fontId="0" fillId="0" borderId="0" xfId="0" applyFont="1" applyFill="1" applyBorder="1" applyAlignment="1">
      <alignment horizontal="right"/>
    </xf>
    <xf numFmtId="44" fontId="0" fillId="0" borderId="0" xfId="1" applyFont="1" applyFill="1"/>
    <xf numFmtId="166" fontId="0" fillId="0" borderId="4" xfId="23" applyNumberFormat="1" applyFont="1" applyFill="1" applyBorder="1"/>
    <xf numFmtId="0" fontId="0" fillId="0" borderId="0" xfId="0" applyFill="1" applyAlignment="1">
      <alignment wrapText="1"/>
    </xf>
    <xf numFmtId="0" fontId="6" fillId="0" borderId="0" xfId="0" applyFont="1" applyFill="1" applyAlignment="1">
      <alignment wrapText="1"/>
    </xf>
    <xf numFmtId="0" fontId="0" fillId="0" borderId="0" xfId="0" applyFont="1" applyFill="1" applyAlignment="1">
      <alignment wrapText="1"/>
    </xf>
    <xf numFmtId="43" fontId="0" fillId="0" borderId="0" xfId="0" applyNumberFormat="1" applyFill="1"/>
    <xf numFmtId="0" fontId="6" fillId="0" borderId="3" xfId="0" applyFont="1" applyFill="1" applyBorder="1" applyAlignment="1">
      <alignment wrapText="1"/>
    </xf>
    <xf numFmtId="10" fontId="0" fillId="0" borderId="0" xfId="2" applyNumberFormat="1" applyFont="1" applyFill="1"/>
    <xf numFmtId="43" fontId="0" fillId="0" borderId="1" xfId="0" applyNumberFormat="1" applyFill="1" applyBorder="1"/>
    <xf numFmtId="0" fontId="11" fillId="0" borderId="0" xfId="0" quotePrefix="1" applyFont="1" applyFill="1"/>
    <xf numFmtId="0" fontId="12" fillId="0" borderId="0" xfId="0" applyFont="1" applyFill="1"/>
    <xf numFmtId="0" fontId="0" fillId="0" borderId="0" xfId="0" applyAlignment="1">
      <alignment horizontal="right"/>
    </xf>
    <xf numFmtId="43" fontId="0" fillId="0" borderId="0" xfId="23" applyNumberFormat="1" applyFont="1" applyAlignment="1">
      <alignment horizontal="right"/>
    </xf>
    <xf numFmtId="43" fontId="0" fillId="0" borderId="0" xfId="23" applyNumberFormat="1" applyFont="1"/>
    <xf numFmtId="0" fontId="0" fillId="0" borderId="6" xfId="0" applyFont="1" applyFill="1" applyBorder="1" applyAlignment="1">
      <alignment horizontal="center"/>
    </xf>
    <xf numFmtId="0" fontId="13" fillId="0" borderId="0" xfId="0" applyFont="1" applyFill="1"/>
    <xf numFmtId="0" fontId="14" fillId="0" borderId="0" xfId="0" applyFont="1" applyFill="1"/>
    <xf numFmtId="0" fontId="15" fillId="0" borderId="0" xfId="0" applyFont="1" applyFill="1"/>
    <xf numFmtId="0" fontId="0" fillId="0" borderId="0" xfId="0" applyAlignment="1">
      <alignment horizontal="right" vertical="top"/>
    </xf>
    <xf numFmtId="0" fontId="0" fillId="0" borderId="0" xfId="0" applyAlignment="1">
      <alignment vertical="top"/>
    </xf>
    <xf numFmtId="1" fontId="16" fillId="0" borderId="0" xfId="0" applyNumberFormat="1" applyFont="1" applyAlignment="1">
      <alignment vertical="top"/>
    </xf>
    <xf numFmtId="3" fontId="16" fillId="0" borderId="0" xfId="0" applyNumberFormat="1" applyFont="1" applyAlignment="1">
      <alignment vertical="top"/>
    </xf>
    <xf numFmtId="0" fontId="16" fillId="0" borderId="0" xfId="0" applyFont="1" applyAlignment="1">
      <alignment vertical="top"/>
    </xf>
    <xf numFmtId="0" fontId="17" fillId="0" borderId="0" xfId="0" applyFont="1" applyFill="1"/>
    <xf numFmtId="167" fontId="16" fillId="0" borderId="0" xfId="0" applyNumberFormat="1" applyFont="1" applyAlignment="1">
      <alignment vertical="top"/>
    </xf>
    <xf numFmtId="1" fontId="0" fillId="0" borderId="0" xfId="0" applyNumberFormat="1" applyProtection="1"/>
    <xf numFmtId="4" fontId="0" fillId="0" borderId="0" xfId="0" applyNumberFormat="1"/>
    <xf numFmtId="0" fontId="0" fillId="0" borderId="0" xfId="0" applyAlignment="1">
      <alignment horizontal="center"/>
    </xf>
    <xf numFmtId="0" fontId="10" fillId="4" borderId="5" xfId="0" applyNumberFormat="1" applyFont="1" applyFill="1" applyBorder="1" applyAlignment="1" applyProtection="1">
      <alignment horizontal="center" wrapText="1"/>
    </xf>
    <xf numFmtId="164" fontId="10" fillId="4" borderId="5" xfId="23" applyNumberFormat="1" applyFont="1" applyFill="1" applyBorder="1" applyAlignment="1" applyProtection="1">
      <alignment horizontal="center" wrapText="1"/>
    </xf>
    <xf numFmtId="167" fontId="0" fillId="0" borderId="0" xfId="0" applyNumberFormat="1" applyProtection="1"/>
    <xf numFmtId="164" fontId="9" fillId="0" borderId="5" xfId="23" applyNumberFormat="1" applyFont="1" applyFill="1" applyBorder="1" applyAlignment="1" applyProtection="1">
      <alignment horizontal="right" wrapText="1"/>
    </xf>
    <xf numFmtId="164" fontId="0" fillId="0" borderId="0" xfId="0" quotePrefix="1" applyNumberFormat="1" applyFill="1" applyAlignment="1">
      <alignment horizontal="right"/>
    </xf>
    <xf numFmtId="0" fontId="7" fillId="0" borderId="0" xfId="0" applyFont="1" applyFill="1" applyAlignment="1">
      <alignment vertical="top"/>
    </xf>
    <xf numFmtId="0" fontId="0" fillId="0" borderId="0" xfId="0" applyFill="1" applyAlignment="1">
      <alignment vertical="top"/>
    </xf>
    <xf numFmtId="0" fontId="0" fillId="0" borderId="2" xfId="0" applyFill="1" applyBorder="1" applyAlignment="1">
      <alignment vertical="top"/>
    </xf>
    <xf numFmtId="1" fontId="0" fillId="0" borderId="0" xfId="0" quotePrefix="1" applyNumberFormat="1" applyFill="1" applyAlignment="1">
      <alignment horizontal="center"/>
    </xf>
    <xf numFmtId="43" fontId="0" fillId="0" borderId="0" xfId="23" applyNumberFormat="1" applyFont="1" applyFill="1"/>
    <xf numFmtId="43" fontId="0" fillId="0" borderId="0" xfId="0" quotePrefix="1" applyNumberFormat="1" applyFill="1" applyAlignment="1">
      <alignment horizontal="right"/>
    </xf>
    <xf numFmtId="0" fontId="0" fillId="0" borderId="0" xfId="0" applyFill="1" applyAlignment="1">
      <alignment horizontal="right" vertical="top"/>
    </xf>
    <xf numFmtId="43" fontId="18" fillId="0" borderId="0" xfId="23" applyFont="1" applyFill="1"/>
    <xf numFmtId="164" fontId="9" fillId="0" borderId="5" xfId="23" applyNumberFormat="1" applyFont="1" applyFill="1" applyBorder="1" applyAlignment="1" applyProtection="1">
      <alignment horizontal="left" wrapText="1"/>
    </xf>
    <xf numFmtId="0" fontId="8" fillId="3" borderId="0" xfId="0" applyNumberFormat="1" applyFont="1" applyFill="1" applyBorder="1" applyAlignment="1" applyProtection="1">
      <alignment horizontal="center" wrapText="1"/>
    </xf>
    <xf numFmtId="0" fontId="0" fillId="0" borderId="0" xfId="0" applyFont="1" applyFill="1" applyBorder="1" applyAlignment="1">
      <alignment wrapText="1"/>
    </xf>
    <xf numFmtId="0" fontId="19" fillId="0" borderId="0" xfId="0" applyFont="1" applyFill="1"/>
    <xf numFmtId="0" fontId="6" fillId="0" borderId="7" xfId="0" applyFont="1" applyFill="1" applyBorder="1" applyAlignment="1">
      <alignment wrapText="1"/>
    </xf>
    <xf numFmtId="164" fontId="8" fillId="0" borderId="0" xfId="23" applyNumberFormat="1" applyFont="1" applyFill="1" applyBorder="1" applyAlignment="1" applyProtection="1"/>
    <xf numFmtId="0" fontId="8" fillId="0" borderId="0" xfId="0" applyNumberFormat="1" applyFont="1" applyFill="1" applyBorder="1" applyAlignment="1" applyProtection="1"/>
    <xf numFmtId="15" fontId="0" fillId="0" borderId="0" xfId="0" quotePrefix="1" applyNumberFormat="1"/>
    <xf numFmtId="0" fontId="17" fillId="2" borderId="0" xfId="0" applyFont="1" applyFill="1" applyAlignment="1">
      <alignment wrapText="1"/>
    </xf>
    <xf numFmtId="0" fontId="0" fillId="0" borderId="0" xfId="0" applyFill="1" applyAlignment="1"/>
    <xf numFmtId="0" fontId="0" fillId="0" borderId="0" xfId="0" applyFont="1" applyFill="1" applyAlignment="1">
      <alignment horizontal="left" wrapText="1"/>
    </xf>
    <xf numFmtId="0" fontId="17" fillId="7" borderId="0" xfId="0" applyFont="1" applyFill="1" applyAlignment="1">
      <alignment wrapText="1"/>
    </xf>
    <xf numFmtId="0" fontId="17" fillId="6" borderId="0" xfId="0" applyFont="1" applyFill="1"/>
    <xf numFmtId="43" fontId="0" fillId="6" borderId="0" xfId="23" applyFont="1" applyFill="1"/>
    <xf numFmtId="164" fontId="0" fillId="6" borderId="0" xfId="23" applyNumberFormat="1" applyFont="1" applyFill="1"/>
    <xf numFmtId="43" fontId="0" fillId="6" borderId="0" xfId="23" applyNumberFormat="1" applyFont="1" applyFill="1"/>
    <xf numFmtId="0" fontId="20" fillId="0" borderId="0" xfId="0" applyFont="1"/>
    <xf numFmtId="0" fontId="6" fillId="0" borderId="0" xfId="0" applyFont="1"/>
    <xf numFmtId="0" fontId="21" fillId="0" borderId="0" xfId="0" applyFont="1" applyAlignment="1">
      <alignment horizontal="left" vertical="center" indent="2"/>
    </xf>
    <xf numFmtId="0" fontId="22" fillId="0" borderId="0" xfId="0" applyFont="1" applyFill="1"/>
    <xf numFmtId="0" fontId="23" fillId="0" borderId="0" xfId="0" applyFont="1"/>
    <xf numFmtId="0" fontId="24" fillId="0" borderId="0" xfId="0" applyFont="1" applyAlignment="1">
      <alignment vertical="center"/>
    </xf>
    <xf numFmtId="0" fontId="24" fillId="0" borderId="0" xfId="0" applyFont="1"/>
    <xf numFmtId="0" fontId="24" fillId="0" borderId="0" xfId="0" applyFont="1" applyAlignment="1"/>
    <xf numFmtId="0" fontId="24" fillId="0" borderId="0" xfId="0" applyFont="1" applyAlignment="1">
      <alignment vertical="center" wrapText="1"/>
    </xf>
    <xf numFmtId="0" fontId="0" fillId="0" borderId="0" xfId="0" applyAlignment="1">
      <alignment wrapText="1"/>
    </xf>
    <xf numFmtId="0" fontId="24" fillId="0" borderId="0" xfId="0" applyFont="1" applyAlignment="1">
      <alignment wrapText="1"/>
    </xf>
    <xf numFmtId="0" fontId="0" fillId="0" borderId="0" xfId="0" applyFill="1" applyAlignment="1">
      <alignment vertical="top" wrapText="1"/>
    </xf>
    <xf numFmtId="0" fontId="0" fillId="0" borderId="8" xfId="0" applyFill="1" applyBorder="1"/>
    <xf numFmtId="0" fontId="0" fillId="0" borderId="10" xfId="0" applyFill="1" applyBorder="1" applyAlignment="1">
      <alignment vertical="top"/>
    </xf>
    <xf numFmtId="0" fontId="0" fillId="0" borderId="11" xfId="0" applyFill="1" applyBorder="1"/>
    <xf numFmtId="0" fontId="0" fillId="0" borderId="10" xfId="0" applyFill="1" applyBorder="1"/>
    <xf numFmtId="0" fontId="0" fillId="0" borderId="10" xfId="0" applyBorder="1"/>
    <xf numFmtId="0" fontId="0" fillId="0" borderId="11" xfId="0" applyBorder="1"/>
    <xf numFmtId="0" fontId="26" fillId="0" borderId="11" xfId="0" applyFont="1" applyBorder="1" applyAlignment="1">
      <alignment wrapText="1"/>
    </xf>
    <xf numFmtId="0" fontId="0" fillId="0" borderId="12" xfId="0" applyBorder="1"/>
    <xf numFmtId="0" fontId="0" fillId="0" borderId="13" xfId="0" applyBorder="1"/>
    <xf numFmtId="0" fontId="6" fillId="0" borderId="11" xfId="0" applyFont="1" applyFill="1" applyBorder="1" applyAlignment="1">
      <alignment wrapText="1"/>
    </xf>
    <xf numFmtId="0" fontId="0" fillId="0" borderId="9" xfId="0" applyFont="1" applyFill="1" applyBorder="1" applyAlignment="1">
      <alignment wrapText="1"/>
    </xf>
    <xf numFmtId="0" fontId="0" fillId="0" borderId="0" xfId="0" applyFont="1" applyFill="1" applyAlignment="1">
      <alignment vertical="top" wrapText="1"/>
    </xf>
    <xf numFmtId="0" fontId="6" fillId="0" borderId="3" xfId="0" applyFont="1" applyFill="1" applyBorder="1" applyAlignment="1">
      <alignment vertical="top" wrapText="1"/>
    </xf>
    <xf numFmtId="1" fontId="20" fillId="0" borderId="0" xfId="0" applyNumberFormat="1" applyFont="1"/>
    <xf numFmtId="1" fontId="0" fillId="0" borderId="0" xfId="0" applyNumberFormat="1"/>
    <xf numFmtId="1" fontId="10" fillId="4" borderId="5" xfId="0" applyNumberFormat="1" applyFont="1" applyFill="1" applyBorder="1" applyAlignment="1" applyProtection="1">
      <alignment horizontal="right" wrapText="1"/>
    </xf>
    <xf numFmtId="1" fontId="9" fillId="0" borderId="5" xfId="23" applyNumberFormat="1" applyFont="1" applyFill="1" applyBorder="1" applyAlignment="1" applyProtection="1">
      <alignment horizontal="right" wrapText="1"/>
    </xf>
    <xf numFmtId="1" fontId="8" fillId="3" borderId="0" xfId="0" applyNumberFormat="1" applyFont="1" applyFill="1" applyBorder="1" applyAlignment="1" applyProtection="1">
      <alignment horizontal="right"/>
    </xf>
    <xf numFmtId="1" fontId="0" fillId="0" borderId="0" xfId="0" applyNumberFormat="1" applyFill="1"/>
    <xf numFmtId="167" fontId="9" fillId="0" borderId="5" xfId="23" applyNumberFormat="1" applyFont="1" applyFill="1" applyBorder="1" applyAlignment="1" applyProtection="1">
      <alignment horizontal="right" wrapText="1"/>
    </xf>
    <xf numFmtId="164" fontId="0" fillId="0" borderId="0" xfId="23" applyNumberFormat="1" applyFont="1" applyFill="1"/>
    <xf numFmtId="164" fontId="11" fillId="0" borderId="0" xfId="23" quotePrefix="1" applyNumberFormat="1" applyFont="1" applyFill="1"/>
    <xf numFmtId="164" fontId="18" fillId="0" borderId="0" xfId="23" applyNumberFormat="1" applyFont="1" applyFill="1"/>
    <xf numFmtId="164" fontId="15" fillId="0" borderId="0" xfId="23" applyNumberFormat="1" applyFont="1" applyFill="1"/>
    <xf numFmtId="164" fontId="6" fillId="0" borderId="0" xfId="23" applyNumberFormat="1" applyFont="1" applyFill="1"/>
    <xf numFmtId="164" fontId="17" fillId="0" borderId="0" xfId="23" applyNumberFormat="1" applyFont="1" applyFill="1"/>
    <xf numFmtId="164" fontId="0" fillId="0" borderId="0" xfId="23" applyNumberFormat="1" applyFont="1" applyFill="1" applyAlignment="1">
      <alignment wrapText="1"/>
    </xf>
    <xf numFmtId="164" fontId="7" fillId="0" borderId="0" xfId="23" applyNumberFormat="1" applyFont="1" applyFill="1" applyAlignment="1">
      <alignment wrapText="1"/>
    </xf>
    <xf numFmtId="164" fontId="6" fillId="0" borderId="0" xfId="23" applyNumberFormat="1" applyFont="1" applyFill="1" applyAlignment="1">
      <alignment wrapText="1"/>
    </xf>
    <xf numFmtId="164" fontId="0" fillId="0" borderId="0" xfId="23" applyNumberFormat="1" applyFont="1" applyFill="1" applyAlignment="1">
      <alignment horizontal="left" wrapText="1"/>
    </xf>
    <xf numFmtId="164" fontId="6" fillId="0" borderId="3" xfId="23" applyNumberFormat="1" applyFont="1" applyFill="1" applyBorder="1" applyAlignment="1">
      <alignment wrapText="1"/>
    </xf>
    <xf numFmtId="164" fontId="0" fillId="0" borderId="0" xfId="23" applyNumberFormat="1" applyFont="1" applyFill="1" applyBorder="1" applyAlignment="1">
      <alignment wrapText="1"/>
    </xf>
    <xf numFmtId="164" fontId="6" fillId="0" borderId="7" xfId="23" applyNumberFormat="1" applyFont="1" applyFill="1" applyBorder="1" applyAlignment="1">
      <alignment wrapText="1"/>
    </xf>
    <xf numFmtId="164" fontId="6" fillId="0" borderId="0" xfId="23" applyNumberFormat="1" applyFont="1" applyFill="1" applyBorder="1" applyAlignment="1">
      <alignment wrapText="1"/>
    </xf>
    <xf numFmtId="164" fontId="0" fillId="0" borderId="1" xfId="23" applyNumberFormat="1" applyFont="1" applyFill="1" applyBorder="1"/>
    <xf numFmtId="164" fontId="0" fillId="0" borderId="0" xfId="23" applyNumberFormat="1" applyFont="1" applyFill="1" applyBorder="1"/>
    <xf numFmtId="164" fontId="0" fillId="0" borderId="0" xfId="23" quotePrefix="1" applyNumberFormat="1" applyFont="1" applyFill="1" applyAlignment="1">
      <alignment wrapText="1"/>
    </xf>
    <xf numFmtId="164" fontId="0" fillId="7" borderId="0" xfId="23" applyNumberFormat="1" applyFont="1" applyFill="1"/>
    <xf numFmtId="164" fontId="0" fillId="2" borderId="0" xfId="23" applyNumberFormat="1" applyFont="1" applyFill="1"/>
    <xf numFmtId="164" fontId="0" fillId="0" borderId="4" xfId="23" applyNumberFormat="1" applyFont="1" applyFill="1" applyBorder="1"/>
    <xf numFmtId="164" fontId="0" fillId="0" borderId="3" xfId="23" applyNumberFormat="1" applyFont="1" applyFill="1" applyBorder="1"/>
    <xf numFmtId="164" fontId="0" fillId="7" borderId="0" xfId="23" applyNumberFormat="1" applyFont="1" applyFill="1" applyBorder="1"/>
    <xf numFmtId="164" fontId="0" fillId="5" borderId="0" xfId="23" applyNumberFormat="1" applyFont="1" applyFill="1"/>
    <xf numFmtId="164" fontId="0" fillId="0" borderId="7" xfId="23" applyNumberFormat="1" applyFont="1" applyFill="1" applyBorder="1"/>
    <xf numFmtId="164" fontId="7" fillId="0" borderId="0" xfId="23" applyNumberFormat="1" applyFont="1" applyFill="1"/>
    <xf numFmtId="43" fontId="0" fillId="0" borderId="0" xfId="0" applyNumberFormat="1"/>
    <xf numFmtId="168" fontId="0" fillId="0" borderId="0" xfId="0" applyNumberFormat="1"/>
    <xf numFmtId="0" fontId="0" fillId="8" borderId="0" xfId="0" applyFill="1"/>
    <xf numFmtId="164" fontId="0" fillId="8" borderId="0" xfId="23" applyNumberFormat="1" applyFont="1" applyFill="1"/>
    <xf numFmtId="0" fontId="0" fillId="9" borderId="0" xfId="0" applyFill="1"/>
    <xf numFmtId="164" fontId="0" fillId="9" borderId="0" xfId="23" applyNumberFormat="1" applyFont="1" applyFill="1"/>
    <xf numFmtId="164" fontId="0" fillId="8" borderId="0" xfId="0" applyNumberFormat="1" applyFill="1"/>
    <xf numFmtId="164" fontId="0" fillId="9" borderId="0" xfId="0" applyNumberFormat="1" applyFill="1"/>
    <xf numFmtId="0" fontId="0" fillId="8" borderId="0" xfId="0" applyFill="1" applyAlignment="1">
      <alignment horizontal="center"/>
    </xf>
    <xf numFmtId="0" fontId="0" fillId="9" borderId="0" xfId="0" applyFill="1" applyAlignment="1">
      <alignment horizontal="center"/>
    </xf>
    <xf numFmtId="164" fontId="0" fillId="9" borderId="0" xfId="23" applyNumberFormat="1" applyFont="1" applyFill="1" applyAlignment="1">
      <alignment horizontal="center"/>
    </xf>
    <xf numFmtId="164" fontId="0" fillId="0" borderId="0" xfId="23" applyNumberFormat="1" applyFont="1" applyAlignment="1">
      <alignment horizontal="center"/>
    </xf>
    <xf numFmtId="164" fontId="0" fillId="8" borderId="0" xfId="23" applyNumberFormat="1" applyFont="1" applyFill="1" applyAlignment="1">
      <alignment horizontal="center"/>
    </xf>
    <xf numFmtId="164" fontId="0" fillId="0" borderId="0" xfId="23" quotePrefix="1" applyNumberFormat="1" applyFont="1"/>
    <xf numFmtId="43" fontId="0" fillId="0" borderId="0" xfId="23" quotePrefix="1" applyNumberFormat="1" applyFont="1"/>
    <xf numFmtId="1" fontId="0" fillId="0" borderId="0" xfId="0" quotePrefix="1" applyNumberFormat="1"/>
    <xf numFmtId="1" fontId="0" fillId="9" borderId="0" xfId="0" quotePrefix="1" applyNumberFormat="1" applyFill="1"/>
    <xf numFmtId="1" fontId="0" fillId="9" borderId="0" xfId="0" applyNumberFormat="1" applyFill="1"/>
    <xf numFmtId="164" fontId="0" fillId="9" borderId="0" xfId="23" quotePrefix="1" applyNumberFormat="1" applyFont="1" applyFill="1"/>
    <xf numFmtId="164" fontId="17" fillId="0" borderId="0" xfId="23" applyNumberFormat="1" applyFont="1" applyFill="1" applyAlignment="1">
      <alignment wrapText="1"/>
    </xf>
    <xf numFmtId="43" fontId="0" fillId="10" borderId="0" xfId="23" applyFont="1" applyFill="1"/>
    <xf numFmtId="44" fontId="0" fillId="10" borderId="0" xfId="1" applyFont="1" applyFill="1"/>
    <xf numFmtId="43" fontId="0" fillId="10" borderId="7" xfId="23" applyNumberFormat="1" applyFont="1" applyFill="1" applyBorder="1"/>
    <xf numFmtId="1" fontId="0" fillId="10" borderId="0" xfId="0" quotePrefix="1" applyNumberFormat="1" applyFill="1" applyAlignment="1">
      <alignment horizontal="center"/>
    </xf>
    <xf numFmtId="164" fontId="0" fillId="0" borderId="14" xfId="23" applyNumberFormat="1" applyFont="1" applyFill="1" applyBorder="1"/>
    <xf numFmtId="43" fontId="0" fillId="10" borderId="3" xfId="23" applyFont="1" applyFill="1" applyBorder="1"/>
    <xf numFmtId="43" fontId="0" fillId="10" borderId="14" xfId="23" applyFont="1" applyFill="1" applyBorder="1"/>
    <xf numFmtId="164" fontId="0" fillId="10" borderId="0" xfId="23" applyNumberFormat="1" applyFont="1" applyFill="1" applyBorder="1"/>
    <xf numFmtId="43" fontId="0" fillId="10" borderId="0" xfId="23" applyNumberFormat="1" applyFont="1" applyFill="1" applyBorder="1"/>
    <xf numFmtId="43" fontId="0" fillId="10" borderId="0" xfId="23" applyNumberFormat="1" applyFont="1" applyFill="1"/>
    <xf numFmtId="10" fontId="0" fillId="10" borderId="0" xfId="2" applyNumberFormat="1" applyFont="1" applyFill="1" applyBorder="1"/>
    <xf numFmtId="43" fontId="0" fillId="10" borderId="14" xfId="23" applyNumberFormat="1" applyFont="1" applyFill="1" applyBorder="1"/>
    <xf numFmtId="43" fontId="0" fillId="10" borderId="0" xfId="0" applyNumberFormat="1" applyFill="1" applyBorder="1"/>
    <xf numFmtId="0" fontId="0" fillId="10" borderId="6" xfId="0" applyFont="1" applyFill="1" applyBorder="1" applyAlignment="1">
      <alignment horizontal="center"/>
    </xf>
    <xf numFmtId="164" fontId="0" fillId="0" borderId="0" xfId="23" applyNumberFormat="1" applyFont="1" applyFill="1" applyProtection="1">
      <protection locked="0"/>
    </xf>
    <xf numFmtId="43" fontId="0" fillId="0" borderId="4" xfId="23" applyNumberFormat="1" applyFont="1" applyFill="1" applyBorder="1" applyAlignment="1">
      <alignment wrapText="1"/>
    </xf>
    <xf numFmtId="164" fontId="0" fillId="0" borderId="0" xfId="0" applyNumberFormat="1" applyFill="1"/>
    <xf numFmtId="164" fontId="0" fillId="0" borderId="1" xfId="0" applyNumberFormat="1" applyFill="1" applyBorder="1"/>
    <xf numFmtId="164" fontId="0" fillId="0" borderId="0" xfId="0" applyNumberFormat="1" applyFill="1" applyBorder="1"/>
    <xf numFmtId="0" fontId="0" fillId="0" borderId="0" xfId="0" quotePrefix="1" applyAlignment="1">
      <alignment horizontal="center"/>
    </xf>
    <xf numFmtId="0" fontId="6" fillId="0" borderId="0" xfId="0" quotePrefix="1" applyFont="1"/>
    <xf numFmtId="43" fontId="0" fillId="0" borderId="0" xfId="23" applyFont="1" applyAlignment="1">
      <alignment vertical="top"/>
    </xf>
    <xf numFmtId="43" fontId="16" fillId="0" borderId="0" xfId="23" applyFont="1" applyAlignment="1">
      <alignment vertical="top"/>
    </xf>
    <xf numFmtId="164" fontId="0" fillId="0" borderId="0" xfId="23" applyNumberFormat="1" applyFont="1" applyAlignment="1">
      <alignment horizontal="right"/>
    </xf>
    <xf numFmtId="0" fontId="24" fillId="0" borderId="0" xfId="0" quotePrefix="1" applyFont="1" applyAlignment="1">
      <alignment horizontal="left" vertical="center" indent="5"/>
    </xf>
    <xf numFmtId="43" fontId="0" fillId="2" borderId="0" xfId="23" applyFont="1" applyFill="1"/>
    <xf numFmtId="43" fontId="0" fillId="2" borderId="0" xfId="0" applyNumberFormat="1" applyFill="1"/>
    <xf numFmtId="0" fontId="0" fillId="0" borderId="0" xfId="0" quotePrefix="1"/>
    <xf numFmtId="43" fontId="0" fillId="0" borderId="0" xfId="0" quotePrefix="1" applyNumberFormat="1"/>
    <xf numFmtId="0" fontId="10" fillId="0" borderId="0" xfId="0" applyNumberFormat="1" applyFont="1" applyFill="1" applyBorder="1" applyAlignment="1" applyProtection="1">
      <alignment horizontal="left" wrapText="1"/>
    </xf>
    <xf numFmtId="0" fontId="6" fillId="0" borderId="0" xfId="0" applyFont="1" applyAlignment="1">
      <alignment wrapText="1"/>
    </xf>
    <xf numFmtId="0" fontId="24" fillId="0" borderId="0" xfId="0" applyFont="1" applyFill="1" applyAlignment="1">
      <alignment wrapText="1"/>
    </xf>
    <xf numFmtId="0" fontId="24" fillId="0" borderId="0" xfId="0" applyFont="1" applyFill="1" applyBorder="1" applyAlignment="1">
      <alignment wrapText="1"/>
    </xf>
    <xf numFmtId="0" fontId="24" fillId="0" borderId="0" xfId="0" applyFont="1" applyFill="1" applyBorder="1"/>
    <xf numFmtId="164" fontId="24" fillId="0" borderId="0" xfId="23" applyNumberFormat="1" applyFont="1" applyFill="1"/>
    <xf numFmtId="164" fontId="0" fillId="0" borderId="0" xfId="23" applyNumberFormat="1" applyFont="1" applyFill="1" applyAlignment="1">
      <alignment horizontal="left" vertical="top" wrapText="1"/>
    </xf>
    <xf numFmtId="164" fontId="24" fillId="0" borderId="0" xfId="23" applyNumberFormat="1" applyFont="1" applyFill="1" applyAlignment="1">
      <alignment wrapText="1"/>
    </xf>
    <xf numFmtId="43" fontId="0" fillId="10" borderId="0" xfId="0" quotePrefix="1" applyNumberFormat="1" applyFill="1"/>
    <xf numFmtId="0" fontId="0" fillId="0" borderId="0" xfId="0" quotePrefix="1" applyAlignment="1">
      <alignment wrapText="1"/>
    </xf>
    <xf numFmtId="0" fontId="0" fillId="0" borderId="0" xfId="0" applyFont="1" applyFill="1" applyBorder="1" applyAlignment="1">
      <alignment horizontal="left" vertical="top" wrapText="1"/>
    </xf>
    <xf numFmtId="0" fontId="0" fillId="0" borderId="0" xfId="0" applyFill="1" applyAlignment="1">
      <alignment horizontal="left" vertical="top" wrapText="1"/>
    </xf>
    <xf numFmtId="0" fontId="0" fillId="10" borderId="0" xfId="0" applyFont="1" applyFill="1" applyAlignment="1">
      <alignment horizontal="center"/>
    </xf>
    <xf numFmtId="43" fontId="0" fillId="0" borderId="0" xfId="23" quotePrefix="1" applyFont="1"/>
    <xf numFmtId="15" fontId="0" fillId="0" borderId="0" xfId="23" quotePrefix="1" applyNumberFormat="1" applyFont="1"/>
    <xf numFmtId="4" fontId="7" fillId="0" borderId="0" xfId="0" applyNumberFormat="1" applyFont="1"/>
    <xf numFmtId="169" fontId="0" fillId="0" borderId="0" xfId="23" quotePrefix="1" applyNumberFormat="1" applyFont="1"/>
    <xf numFmtId="0" fontId="24" fillId="0" borderId="0" xfId="0" applyFont="1" applyFill="1" applyAlignment="1">
      <alignment horizontal="left" vertical="top" wrapText="1"/>
    </xf>
    <xf numFmtId="0" fontId="28" fillId="0" borderId="0" xfId="0" applyFont="1" applyFill="1" applyAlignment="1">
      <alignment vertical="top"/>
    </xf>
    <xf numFmtId="0" fontId="27" fillId="0" borderId="15" xfId="25" applyFill="1" applyAlignment="1">
      <alignment horizontal="center"/>
    </xf>
  </cellXfs>
  <cellStyles count="26">
    <cellStyle name="Comma" xfId="23" builtinId="3"/>
    <cellStyle name="Comma 2" xfId="6"/>
    <cellStyle name="Comma 2 2" xfId="4"/>
    <cellStyle name="Comma 2 3" xfId="7"/>
    <cellStyle name="Comma 3" xfId="8"/>
    <cellStyle name="Comma 4" xfId="9"/>
    <cellStyle name="Currency" xfId="1" builtinId="4"/>
    <cellStyle name="Currency 2" xfId="10"/>
    <cellStyle name="Heading 1" xfId="25" builtinId="16"/>
    <cellStyle name="Normal" xfId="0" builtinId="0"/>
    <cellStyle name="Normal 2" xfId="11"/>
    <cellStyle name="Normal 2 2" xfId="3"/>
    <cellStyle name="Normal 2 2 2" xfId="12"/>
    <cellStyle name="Normal 2 3" xfId="13"/>
    <cellStyle name="Normal 2 4" xfId="14"/>
    <cellStyle name="Normal 3" xfId="15"/>
    <cellStyle name="Normal 3 2" xfId="16"/>
    <cellStyle name="Normal 4" xfId="17"/>
    <cellStyle name="Normal 5" xfId="18"/>
    <cellStyle name="Percent" xfId="2" builtinId="5"/>
    <cellStyle name="Percent 2" xfId="19"/>
    <cellStyle name="Percent 2 2" xfId="5"/>
    <cellStyle name="Percent 2 3" xfId="20"/>
    <cellStyle name="Percent 3" xfId="21"/>
    <cellStyle name="Percent 4" xfId="22"/>
    <cellStyle name="Percent 5" xfId="24"/>
  </cellStyles>
  <dxfs count="2">
    <dxf>
      <numFmt numFmtId="164" formatCode="_(* #,##0_);_(* \(#,##0\);_(* &quot;-&quot;??_);_(@_)"/>
    </dxf>
    <dxf>
      <numFmt numFmtId="164"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omm\My%20Documents\exd14\PRESENTATIONS\charts%20for%20msba%20based%20on%20nov%2013%20forecas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Chart2"/>
      <sheetName val="Chart3"/>
      <sheetName val="Chart4"/>
      <sheetName val="Chart5"/>
      <sheetName val="Chart6"/>
      <sheetName val="Chart7"/>
      <sheetName val="Chart8"/>
      <sheetName val="Chart9"/>
      <sheetName val="Chart10"/>
      <sheetName val="debt data"/>
      <sheetName val="DATA FOR CHARTS"/>
      <sheetName val="Chart11"/>
      <sheetName val="enrollment data"/>
      <sheetName val=" gen fund rev 2003-15 infl cpi"/>
      <sheetName val="Chart12"/>
      <sheetName val="Chart13"/>
      <sheetName val="Nov 13 file from bob"/>
      <sheetName val="Chart14"/>
      <sheetName val="long term ma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queryTables/queryTable1.xml><?xml version="1.0" encoding="utf-8"?>
<queryTable xmlns="http://schemas.openxmlformats.org/spreadsheetml/2006/main" name="Query from databridge" connectionId="1" autoFormatId="16" applyNumberFormats="0" applyBorderFormats="0" applyFontFormats="0" applyPatternFormats="0" applyAlignmentFormats="0" applyWidthHeightFormats="0">
  <queryTableRefresh nextId="8" unboundColumnsRight="1">
    <queryTableFields count="6">
      <queryTableField id="1" name="dat_yer" tableColumnId="1"/>
      <queryTableField id="2" name="dst_num" tableColumnId="2"/>
      <queryTableField id="3" name="dst_tye" tableColumnId="3"/>
      <queryTableField id="5" name="ltm_ini_rev" tableColumnId="5"/>
      <queryTableField id="7" name="cex_hzd_cum_cst" tableColumnId="7"/>
      <queryTableField id="6" dataBound="0"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e_Query_from_databridge" displayName="Table_Query_from_databridge" ref="AM6:AR338" tableType="queryTable" totalsRowShown="0">
  <autoFilter ref="AM6:AR338"/>
  <tableColumns count="6">
    <tableColumn id="1" uniqueName="1" name="dat_yer" queryTableFieldId="1"/>
    <tableColumn id="2" uniqueName="2" name="dst_num" queryTableFieldId="2"/>
    <tableColumn id="3" uniqueName="3" name="dst_tye" queryTableFieldId="3"/>
    <tableColumn id="5" uniqueName="5" name="ltm_ini_rev" queryTableFieldId="5" dataDxfId="1" dataCellStyle="Comma"/>
    <tableColumn id="7" uniqueName="7" name="cex_hzd_cum_cst" queryTableFieldId="7" dataDxfId="0" dataCellStyle="Comma"/>
    <tableColumn id="6" uniqueName="6" name="Column1" queryTableFieldId="6">
      <calculatedColumnFormula>+AN7-A7</calculatedColumnFormula>
    </tableColumn>
  </tableColumns>
  <tableStyleInfo showFirstColumn="0" showLastColumn="0" showRowStripes="1" showColumnStripes="0"/>
  <extLst>
    <ext xmlns:x14="http://schemas.microsoft.com/office/spreadsheetml/2009/9/main" uri="{504A1905-F514-4f6f-8877-14C23A59335A}">
      <x14:table altTextSummary="Data taken from databridg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
  <sheetViews>
    <sheetView tabSelected="1" zoomScaleNormal="100" workbookViewId="0">
      <pane xSplit="2" ySplit="6" topLeftCell="C23" activePane="bottomRight" state="frozen"/>
      <selection pane="topRight" activeCell="C1" sqref="C1"/>
      <selection pane="bottomLeft" activeCell="A5" sqref="A5"/>
      <selection pane="bottomRight" activeCell="G40" sqref="G40"/>
    </sheetView>
  </sheetViews>
  <sheetFormatPr defaultColWidth="0" defaultRowHeight="15" zeroHeight="1"/>
  <cols>
    <col min="1" max="1" width="8.28515625" style="10" customWidth="1"/>
    <col min="2" max="2" width="57" style="10" customWidth="1"/>
    <col min="3" max="3" width="7.5703125" style="101" customWidth="1"/>
    <col min="4" max="4" width="15" style="101" customWidth="1"/>
    <col min="5" max="5" width="15.140625" style="10" customWidth="1"/>
    <col min="6" max="14" width="15" style="10" customWidth="1"/>
    <col min="15" max="16384" width="9.140625" style="10" hidden="1"/>
  </cols>
  <sheetData>
    <row r="1" spans="1:14" ht="20.25" thickBot="1">
      <c r="A1" s="194" t="s">
        <v>947</v>
      </c>
      <c r="B1" s="194"/>
      <c r="C1" s="194"/>
      <c r="D1" s="194"/>
      <c r="F1" s="56" t="s">
        <v>1354</v>
      </c>
    </row>
    <row r="2" spans="1:14" ht="24" customHeight="1" thickTop="1">
      <c r="A2" s="22">
        <v>548</v>
      </c>
      <c r="B2" s="21" t="s">
        <v>48</v>
      </c>
      <c r="C2" s="102"/>
      <c r="D2" s="102"/>
    </row>
    <row r="3" spans="1:14" ht="24" customHeight="1">
      <c r="B3" s="52" t="str">
        <f>IFERROR(+VLOOKUP(A2,APU!A3:H334,3,FALSE),0)</f>
        <v>PELICAN RAPIDS PUBLIC SCHOOL DIST.</v>
      </c>
      <c r="C3" s="103"/>
      <c r="D3" s="103"/>
    </row>
    <row r="4" spans="1:14" ht="18.75">
      <c r="B4" s="29"/>
      <c r="C4" s="104"/>
      <c r="D4" s="187" t="s">
        <v>1021</v>
      </c>
      <c r="E4" s="9"/>
    </row>
    <row r="5" spans="1:14" ht="16.5" customHeight="1" thickBot="1">
      <c r="A5" s="27" t="s">
        <v>722</v>
      </c>
      <c r="B5" s="28"/>
      <c r="C5" s="105" t="s">
        <v>949</v>
      </c>
      <c r="D5" s="187" t="s">
        <v>1020</v>
      </c>
      <c r="E5" s="10" t="s">
        <v>1016</v>
      </c>
    </row>
    <row r="6" spans="1:14">
      <c r="B6" s="9"/>
      <c r="C6" s="105" t="s">
        <v>950</v>
      </c>
      <c r="D6" s="159" t="s">
        <v>5</v>
      </c>
      <c r="E6" s="26" t="s">
        <v>5</v>
      </c>
      <c r="F6" s="26" t="s">
        <v>6</v>
      </c>
      <c r="G6" s="26" t="s">
        <v>7</v>
      </c>
      <c r="H6" s="26" t="s">
        <v>8</v>
      </c>
      <c r="I6" s="26" t="s">
        <v>42</v>
      </c>
      <c r="J6" s="26" t="s">
        <v>43</v>
      </c>
      <c r="K6" s="26" t="s">
        <v>44</v>
      </c>
      <c r="L6" s="26" t="s">
        <v>45</v>
      </c>
      <c r="M6" s="26" t="s">
        <v>46</v>
      </c>
      <c r="N6" s="26" t="s">
        <v>47</v>
      </c>
    </row>
    <row r="7" spans="1:14">
      <c r="A7" s="45">
        <v>1</v>
      </c>
      <c r="B7" s="35" t="s">
        <v>745</v>
      </c>
      <c r="C7" s="106"/>
      <c r="D7" s="106"/>
      <c r="E7" s="11"/>
    </row>
    <row r="8" spans="1:14" ht="45">
      <c r="A8" s="45">
        <v>2</v>
      </c>
      <c r="B8" s="61" t="s">
        <v>997</v>
      </c>
      <c r="C8" s="145"/>
      <c r="D8" s="145"/>
      <c r="E8" s="11"/>
    </row>
    <row r="9" spans="1:14" ht="30">
      <c r="A9" s="45">
        <v>3</v>
      </c>
      <c r="B9" s="64" t="s">
        <v>777</v>
      </c>
      <c r="C9" s="145"/>
      <c r="D9" s="145"/>
      <c r="E9" s="11"/>
    </row>
    <row r="10" spans="1:14">
      <c r="A10" s="45">
        <v>4</v>
      </c>
      <c r="B10" s="65" t="s">
        <v>721</v>
      </c>
      <c r="C10" s="106"/>
      <c r="D10" s="106"/>
      <c r="E10" s="11"/>
    </row>
    <row r="11" spans="1:14">
      <c r="A11" s="46"/>
      <c r="B11" s="9"/>
      <c r="C11" s="105"/>
      <c r="D11" s="105"/>
      <c r="E11" s="11"/>
    </row>
    <row r="12" spans="1:14">
      <c r="A12" s="46">
        <v>5</v>
      </c>
      <c r="B12" s="9" t="s">
        <v>15</v>
      </c>
      <c r="C12" s="105"/>
      <c r="D12" s="105"/>
    </row>
    <row r="13" spans="1:14">
      <c r="A13" s="46">
        <v>6</v>
      </c>
      <c r="B13" s="10" t="s">
        <v>385</v>
      </c>
      <c r="C13" s="101">
        <v>55</v>
      </c>
      <c r="D13" s="146">
        <f>IFERROR(+VLOOKUP($A2,certified!$A7:$AH338,4,FALSE),0)</f>
        <v>963</v>
      </c>
      <c r="E13" s="66">
        <f>IFERROR(+VLOOKUP($A2,APU!$A3:$H334,7,FALSE),0)</f>
        <v>980.8</v>
      </c>
      <c r="F13" s="66">
        <f>IFERROR(+VLOOKUP($A2,APU!$A3:$H334,8,FALSE),0)</f>
        <v>966.4</v>
      </c>
      <c r="G13" s="17">
        <f>+F13</f>
        <v>966.4</v>
      </c>
      <c r="H13" s="17">
        <f t="shared" ref="H13:N13" si="0">+G13</f>
        <v>966.4</v>
      </c>
      <c r="I13" s="17">
        <f t="shared" si="0"/>
        <v>966.4</v>
      </c>
      <c r="J13" s="17">
        <f t="shared" si="0"/>
        <v>966.4</v>
      </c>
      <c r="K13" s="17">
        <f t="shared" si="0"/>
        <v>966.4</v>
      </c>
      <c r="L13" s="17">
        <f t="shared" si="0"/>
        <v>966.4</v>
      </c>
      <c r="M13" s="17">
        <f t="shared" si="0"/>
        <v>966.4</v>
      </c>
      <c r="N13" s="17">
        <f t="shared" si="0"/>
        <v>966.4</v>
      </c>
    </row>
    <row r="14" spans="1:14">
      <c r="A14" s="51" t="s">
        <v>964</v>
      </c>
      <c r="B14" s="10" t="s">
        <v>971</v>
      </c>
      <c r="D14" s="4"/>
      <c r="E14" s="171"/>
      <c r="F14" s="171"/>
      <c r="G14" s="172"/>
      <c r="H14" s="172"/>
      <c r="I14" s="172"/>
      <c r="J14" s="172"/>
      <c r="K14" s="172"/>
      <c r="L14" s="172"/>
      <c r="M14" s="172"/>
      <c r="N14" s="172"/>
    </row>
    <row r="15" spans="1:14">
      <c r="A15" s="51" t="s">
        <v>963</v>
      </c>
      <c r="B15" s="10" t="s">
        <v>965</v>
      </c>
      <c r="D15" s="4"/>
      <c r="E15" s="4">
        <f>+E13+E14</f>
        <v>980.8</v>
      </c>
      <c r="F15" s="4">
        <f>+F13+F14</f>
        <v>966.4</v>
      </c>
      <c r="G15" s="4">
        <f t="shared" ref="G15:N15" si="1">+G13+G14</f>
        <v>966.4</v>
      </c>
      <c r="H15" s="4">
        <f t="shared" si="1"/>
        <v>966.4</v>
      </c>
      <c r="I15" s="4">
        <f t="shared" si="1"/>
        <v>966.4</v>
      </c>
      <c r="J15" s="4">
        <f t="shared" si="1"/>
        <v>966.4</v>
      </c>
      <c r="K15" s="4">
        <f t="shared" si="1"/>
        <v>966.4</v>
      </c>
      <c r="L15" s="4">
        <f t="shared" si="1"/>
        <v>966.4</v>
      </c>
      <c r="M15" s="4">
        <f t="shared" si="1"/>
        <v>966.4</v>
      </c>
      <c r="N15" s="4">
        <f t="shared" si="1"/>
        <v>966.4</v>
      </c>
    </row>
    <row r="16" spans="1:14">
      <c r="A16" s="46">
        <v>7</v>
      </c>
      <c r="B16" s="10" t="s">
        <v>758</v>
      </c>
      <c r="C16" s="101">
        <v>401</v>
      </c>
      <c r="D16" s="146">
        <f>IFERROR(+VLOOKUP($A$2,certified!A7:AQ338,5,FALSE),0)</f>
        <v>48.24</v>
      </c>
      <c r="E16" s="66">
        <f>IFERROR(+VLOOKUP($A2,'Ave Age'!$A3:$D334,4,FALSE),0)</f>
        <v>48.24</v>
      </c>
      <c r="F16" s="17">
        <f>+E16+1</f>
        <v>49.24</v>
      </c>
      <c r="G16" s="17">
        <f t="shared" ref="G16:N16" si="2">+F16+1</f>
        <v>50.24</v>
      </c>
      <c r="H16" s="17">
        <f t="shared" si="2"/>
        <v>51.24</v>
      </c>
      <c r="I16" s="17">
        <f t="shared" si="2"/>
        <v>52.24</v>
      </c>
      <c r="J16" s="17">
        <f t="shared" si="2"/>
        <v>53.24</v>
      </c>
      <c r="K16" s="17">
        <f t="shared" si="2"/>
        <v>54.24</v>
      </c>
      <c r="L16" s="17">
        <f t="shared" si="2"/>
        <v>55.24</v>
      </c>
      <c r="M16" s="17">
        <f t="shared" si="2"/>
        <v>56.24</v>
      </c>
      <c r="N16" s="17">
        <f t="shared" si="2"/>
        <v>57.24</v>
      </c>
    </row>
    <row r="17" spans="1:14">
      <c r="A17" s="46">
        <v>8</v>
      </c>
      <c r="B17" s="10" t="s">
        <v>827</v>
      </c>
      <c r="D17" s="147">
        <v>193</v>
      </c>
      <c r="E17" s="12">
        <v>193</v>
      </c>
      <c r="F17" s="12">
        <v>292</v>
      </c>
      <c r="G17" s="12">
        <v>380</v>
      </c>
      <c r="H17" s="12">
        <v>380</v>
      </c>
      <c r="I17" s="12">
        <v>380</v>
      </c>
      <c r="J17" s="12">
        <v>380</v>
      </c>
      <c r="K17" s="12">
        <v>380</v>
      </c>
      <c r="L17" s="12">
        <v>380</v>
      </c>
      <c r="M17" s="12">
        <v>380</v>
      </c>
      <c r="N17" s="12">
        <v>380</v>
      </c>
    </row>
    <row r="18" spans="1:14">
      <c r="A18" s="46">
        <v>9</v>
      </c>
      <c r="B18" s="10" t="s">
        <v>826</v>
      </c>
      <c r="C18" s="101">
        <v>402</v>
      </c>
      <c r="E18" s="13">
        <f>MIN(1,E16/35)</f>
        <v>1</v>
      </c>
      <c r="F18" s="13">
        <f t="shared" ref="F18:N18" si="3">MIN(1,F16/35)</f>
        <v>1</v>
      </c>
      <c r="G18" s="13">
        <f t="shared" si="3"/>
        <v>1</v>
      </c>
      <c r="H18" s="13">
        <f t="shared" si="3"/>
        <v>1</v>
      </c>
      <c r="I18" s="13">
        <f t="shared" si="3"/>
        <v>1</v>
      </c>
      <c r="J18" s="13">
        <f t="shared" si="3"/>
        <v>1</v>
      </c>
      <c r="K18" s="13">
        <f t="shared" si="3"/>
        <v>1</v>
      </c>
      <c r="L18" s="13">
        <f t="shared" si="3"/>
        <v>1</v>
      </c>
      <c r="M18" s="13">
        <f t="shared" si="3"/>
        <v>1</v>
      </c>
      <c r="N18" s="13">
        <f t="shared" si="3"/>
        <v>1</v>
      </c>
    </row>
    <row r="19" spans="1:14" s="101" customFormat="1">
      <c r="A19" s="46">
        <v>10</v>
      </c>
      <c r="B19" s="10" t="s">
        <v>825</v>
      </c>
      <c r="C19" s="101">
        <v>403</v>
      </c>
      <c r="D19" s="146">
        <f>IFERROR(+VLOOKUP($A2,certified!$A7:$AH338,7,FALSE),0)</f>
        <v>185859</v>
      </c>
      <c r="E19" s="101">
        <f>E15*E17*E18</f>
        <v>189294.4</v>
      </c>
      <c r="F19" s="101">
        <f t="shared" ref="F19:N19" si="4">F15*F17*F18</f>
        <v>282188.79999999999</v>
      </c>
      <c r="G19" s="101">
        <f t="shared" si="4"/>
        <v>367232</v>
      </c>
      <c r="H19" s="101">
        <f t="shared" si="4"/>
        <v>367232</v>
      </c>
      <c r="I19" s="101">
        <f t="shared" si="4"/>
        <v>367232</v>
      </c>
      <c r="J19" s="101">
        <f t="shared" si="4"/>
        <v>367232</v>
      </c>
      <c r="K19" s="101">
        <f t="shared" si="4"/>
        <v>367232</v>
      </c>
      <c r="L19" s="101">
        <f t="shared" si="4"/>
        <v>367232</v>
      </c>
      <c r="M19" s="101">
        <f t="shared" si="4"/>
        <v>367232</v>
      </c>
      <c r="N19" s="101">
        <f t="shared" si="4"/>
        <v>367232</v>
      </c>
    </row>
    <row r="20" spans="1:14" s="101" customFormat="1">
      <c r="A20" s="46"/>
      <c r="B20" s="10"/>
    </row>
    <row r="21" spans="1:14" s="101" customFormat="1">
      <c r="A21" s="46">
        <v>11</v>
      </c>
      <c r="B21" s="9" t="s">
        <v>16</v>
      </c>
      <c r="C21" s="105"/>
      <c r="D21" s="105"/>
    </row>
    <row r="22" spans="1:14" s="101" customFormat="1" ht="30">
      <c r="A22" s="46">
        <v>12</v>
      </c>
      <c r="B22" s="14" t="s">
        <v>22</v>
      </c>
      <c r="C22" s="107">
        <v>702</v>
      </c>
      <c r="D22" s="107"/>
      <c r="E22" s="67">
        <f>IFERROR(+VLOOKUP($A2,'H &amp; Safety Bonds'!$B3:$L105,2,FALSE),0)</f>
        <v>554159.8125</v>
      </c>
      <c r="F22" s="67">
        <f>IFERROR(+VLOOKUP($A2,'H &amp; Safety Bonds'!$B3:$L105,3,FALSE),0)</f>
        <v>560050.3125</v>
      </c>
      <c r="G22" s="67">
        <f>IFERROR(+VLOOKUP($A2,'H &amp; Safety Bonds'!$B3:$L105,4,FALSE),0)</f>
        <v>554905.3125</v>
      </c>
      <c r="H22" s="67">
        <f>IFERROR(+VLOOKUP($A2,'H &amp; Safety Bonds'!$B3:$L105,5,FALSE),0)</f>
        <v>538026.5625</v>
      </c>
      <c r="I22" s="67">
        <f>IFERROR(+VLOOKUP($A2,'H &amp; Safety Bonds'!$B3:$L105,6,FALSE),0)</f>
        <v>544956.5625</v>
      </c>
      <c r="J22" s="67">
        <f>IFERROR(+VLOOKUP($A2,'H &amp; Safety Bonds'!$B3:$L105,7,FALSE),0)</f>
        <v>541071.5625</v>
      </c>
      <c r="K22" s="67">
        <f>IFERROR(+VLOOKUP($A2,'H &amp; Safety Bonds'!$B3:$L105,8,FALSE),0)</f>
        <v>542331.5625</v>
      </c>
      <c r="L22" s="67">
        <f>IFERROR(+VLOOKUP($A2,'H &amp; Safety Bonds'!$B3:$L105,9,FALSE),0)</f>
        <v>542620.3125</v>
      </c>
      <c r="M22" s="67">
        <f>IFERROR(+VLOOKUP($A2,'H &amp; Safety Bonds'!$B3:$L105,10,FALSE),0)</f>
        <v>537435.9375</v>
      </c>
      <c r="N22" s="67">
        <f>IFERROR(+VLOOKUP($A2,'H &amp; Safety Bonds'!$B3:$L105,11,FALSE),0)</f>
        <v>547883.4375</v>
      </c>
    </row>
    <row r="23" spans="1:14" s="101" customFormat="1" ht="30">
      <c r="A23" s="46">
        <v>13</v>
      </c>
      <c r="B23" s="14" t="s">
        <v>25</v>
      </c>
      <c r="C23" s="107">
        <v>756</v>
      </c>
      <c r="D23" s="107"/>
      <c r="E23" s="118">
        <v>0</v>
      </c>
      <c r="F23" s="118">
        <v>0</v>
      </c>
      <c r="G23" s="118">
        <v>0</v>
      </c>
      <c r="H23" s="118">
        <v>0</v>
      </c>
      <c r="I23" s="118">
        <v>0</v>
      </c>
      <c r="J23" s="118">
        <v>0</v>
      </c>
      <c r="K23" s="118">
        <v>0</v>
      </c>
      <c r="L23" s="118">
        <v>0</v>
      </c>
      <c r="M23" s="118">
        <v>0</v>
      </c>
      <c r="N23" s="118">
        <v>0</v>
      </c>
    </row>
    <row r="24" spans="1:14" s="101" customFormat="1" ht="30" customHeight="1">
      <c r="A24" s="46">
        <v>14</v>
      </c>
      <c r="B24" s="14" t="s">
        <v>717</v>
      </c>
      <c r="C24" s="107">
        <v>701</v>
      </c>
      <c r="D24" s="107"/>
      <c r="E24" s="119">
        <v>0</v>
      </c>
      <c r="F24" s="119">
        <v>0</v>
      </c>
      <c r="G24" s="119">
        <v>0</v>
      </c>
      <c r="H24" s="119">
        <v>0</v>
      </c>
      <c r="I24" s="119">
        <v>0</v>
      </c>
      <c r="J24" s="119">
        <v>0</v>
      </c>
      <c r="K24" s="119">
        <v>0</v>
      </c>
      <c r="L24" s="119">
        <v>0</v>
      </c>
      <c r="M24" s="119">
        <v>0</v>
      </c>
      <c r="N24" s="119">
        <v>0</v>
      </c>
    </row>
    <row r="25" spans="1:14" s="101" customFormat="1" ht="45">
      <c r="A25" s="46">
        <v>15</v>
      </c>
      <c r="B25" s="14" t="s">
        <v>27</v>
      </c>
      <c r="C25" s="107">
        <v>755</v>
      </c>
      <c r="D25" s="107"/>
      <c r="E25" s="118">
        <v>0</v>
      </c>
      <c r="F25" s="118">
        <v>0</v>
      </c>
      <c r="G25" s="118">
        <v>0</v>
      </c>
      <c r="H25" s="118">
        <v>0</v>
      </c>
      <c r="I25" s="118">
        <v>0</v>
      </c>
      <c r="J25" s="118">
        <v>0</v>
      </c>
      <c r="K25" s="118">
        <v>0</v>
      </c>
      <c r="L25" s="118">
        <v>0</v>
      </c>
      <c r="M25" s="118">
        <v>0</v>
      </c>
      <c r="N25" s="118">
        <v>0</v>
      </c>
    </row>
    <row r="26" spans="1:14" s="101" customFormat="1" ht="30">
      <c r="A26" s="46">
        <v>16</v>
      </c>
      <c r="B26" s="177" t="s">
        <v>832</v>
      </c>
      <c r="C26" s="182">
        <v>405</v>
      </c>
      <c r="D26" s="108"/>
      <c r="E26" s="160">
        <v>0</v>
      </c>
      <c r="F26" s="160">
        <v>0</v>
      </c>
      <c r="G26" s="160">
        <v>0</v>
      </c>
      <c r="H26" s="160">
        <v>0</v>
      </c>
      <c r="I26" s="160">
        <v>0</v>
      </c>
      <c r="J26" s="160">
        <v>0</v>
      </c>
      <c r="K26" s="160">
        <v>0</v>
      </c>
      <c r="L26" s="160">
        <v>0</v>
      </c>
      <c r="M26" s="160">
        <v>0</v>
      </c>
      <c r="N26" s="160">
        <v>0</v>
      </c>
    </row>
    <row r="27" spans="1:14" s="101" customFormat="1" ht="45">
      <c r="A27" s="46">
        <v>17</v>
      </c>
      <c r="B27" s="177" t="s">
        <v>829</v>
      </c>
      <c r="C27" s="182">
        <v>703</v>
      </c>
      <c r="D27" s="108"/>
      <c r="E27" s="119">
        <f>IFERROR(+VLOOKUP(A$2,'IAQFAA Bonds'!$B3:$L12,2,FALSE),0)</f>
        <v>65978.881500000003</v>
      </c>
      <c r="F27" s="119">
        <f>IFERROR(+VLOOKUP(A$2,'IAQFAA Bonds'!$B3:$L12,3,FALSE),0)</f>
        <v>166855.5</v>
      </c>
      <c r="G27" s="119">
        <f>IFERROR(+VLOOKUP(A$2,'IAQFAA Bonds'!$B3:$L12,4,FALSE),0)</f>
        <v>169585.5</v>
      </c>
      <c r="H27" s="119">
        <f>IFERROR(+VLOOKUP(A$2,'IAQFAA Bonds'!$B3:$L12,5,FALSE),0)</f>
        <v>166960.5</v>
      </c>
      <c r="I27" s="119">
        <f>IFERROR(+VLOOKUP(A$2,'IAQFAA Bonds'!$B3:$L12,6,FALSE),0)</f>
        <v>169585.5</v>
      </c>
      <c r="J27" s="119">
        <f>IFERROR(+VLOOKUP(A$2,'IAQFAA Bonds'!$B3:$L12,7,FALSE),0)</f>
        <v>166855.5</v>
      </c>
      <c r="K27" s="119">
        <f>IFERROR(+VLOOKUP(A$2,'IAQFAA Bonds'!$B3:$L12,8,FALSE),0)</f>
        <v>169375.5</v>
      </c>
      <c r="L27" s="119">
        <f>IFERROR(+VLOOKUP(A$2,'IAQFAA Bonds'!$B3:$L12,9,FALSE),0)</f>
        <v>166540.5</v>
      </c>
      <c r="M27" s="119">
        <f>IFERROR(+VLOOKUP(A$2,'IAQFAA Bonds'!$B3:$L12,10,FALSE),0)</f>
        <v>168955.5</v>
      </c>
      <c r="N27" s="119">
        <f>IFERROR(+VLOOKUP(A$2,'IAQFAA Bonds'!$B3:$L12,11,FALSE),0)</f>
        <v>166015.5</v>
      </c>
    </row>
    <row r="28" spans="1:14" s="101" customFormat="1" ht="30" customHeight="1">
      <c r="A28" s="46">
        <v>18</v>
      </c>
      <c r="B28" s="80" t="s">
        <v>769</v>
      </c>
      <c r="C28" s="181">
        <v>406</v>
      </c>
      <c r="D28" s="107"/>
      <c r="E28" s="119">
        <v>0</v>
      </c>
      <c r="F28" s="119">
        <v>59850</v>
      </c>
      <c r="G28" s="119">
        <v>40500</v>
      </c>
      <c r="H28" s="119">
        <v>42300</v>
      </c>
      <c r="I28" s="119">
        <v>0</v>
      </c>
      <c r="J28" s="119">
        <v>0</v>
      </c>
      <c r="K28" s="119">
        <v>0</v>
      </c>
      <c r="L28" s="119">
        <v>0</v>
      </c>
      <c r="M28" s="119">
        <v>0</v>
      </c>
      <c r="N28" s="119">
        <v>0</v>
      </c>
    </row>
    <row r="29" spans="1:14" s="101" customFormat="1" ht="30">
      <c r="A29" s="46">
        <v>19</v>
      </c>
      <c r="B29" s="14" t="s">
        <v>28</v>
      </c>
      <c r="C29" s="107">
        <v>407</v>
      </c>
      <c r="D29" s="146">
        <f>IFERROR(+VLOOKUP($A2,certified!$A7:$AH338,8,FALSE),0)</f>
        <v>626021.81000000006</v>
      </c>
      <c r="E29" s="101">
        <f>+E22-E23+E24-E25+E26+E27+E28</f>
        <v>620138.69400000002</v>
      </c>
      <c r="F29" s="101">
        <f t="shared" ref="F29:N29" si="5">+F22-F23+F24-F25+F26+F27+F28</f>
        <v>786755.8125</v>
      </c>
      <c r="G29" s="101">
        <f t="shared" si="5"/>
        <v>764990.8125</v>
      </c>
      <c r="H29" s="101">
        <f t="shared" si="5"/>
        <v>747287.0625</v>
      </c>
      <c r="I29" s="101">
        <f t="shared" si="5"/>
        <v>714542.0625</v>
      </c>
      <c r="J29" s="101">
        <f t="shared" si="5"/>
        <v>707927.0625</v>
      </c>
      <c r="K29" s="101">
        <f t="shared" si="5"/>
        <v>711707.0625</v>
      </c>
      <c r="L29" s="101">
        <f t="shared" si="5"/>
        <v>709160.8125</v>
      </c>
      <c r="M29" s="101">
        <f t="shared" si="5"/>
        <v>706391.4375</v>
      </c>
      <c r="N29" s="101">
        <f t="shared" si="5"/>
        <v>713898.9375</v>
      </c>
    </row>
    <row r="30" spans="1:14" s="101" customFormat="1">
      <c r="A30" s="46"/>
      <c r="B30" s="14"/>
      <c r="C30" s="107"/>
      <c r="D30" s="4"/>
    </row>
    <row r="31" spans="1:14" s="101" customFormat="1">
      <c r="A31" s="46"/>
      <c r="B31" s="9" t="s">
        <v>1015</v>
      </c>
      <c r="C31" s="107"/>
      <c r="D31" s="4"/>
    </row>
    <row r="32" spans="1:14" s="101" customFormat="1">
      <c r="A32" s="51" t="s">
        <v>955</v>
      </c>
      <c r="B32" s="14" t="s">
        <v>970</v>
      </c>
      <c r="C32" s="107"/>
      <c r="D32" s="4"/>
      <c r="E32" s="119"/>
      <c r="F32" s="119"/>
      <c r="G32" s="119"/>
      <c r="H32" s="119"/>
      <c r="I32" s="119"/>
      <c r="J32" s="119"/>
      <c r="K32" s="119"/>
      <c r="L32" s="119"/>
      <c r="M32" s="119"/>
      <c r="N32" s="119"/>
    </row>
    <row r="33" spans="1:14" s="101" customFormat="1">
      <c r="A33" s="51" t="s">
        <v>956</v>
      </c>
      <c r="B33" s="14" t="s">
        <v>969</v>
      </c>
      <c r="C33" s="107"/>
      <c r="D33" s="4"/>
      <c r="E33" s="119"/>
      <c r="F33" s="119"/>
      <c r="G33" s="119"/>
      <c r="H33" s="119"/>
      <c r="I33" s="119"/>
      <c r="J33" s="119"/>
      <c r="K33" s="119"/>
      <c r="L33" s="119"/>
      <c r="M33" s="119"/>
      <c r="N33" s="119"/>
    </row>
    <row r="34" spans="1:14" s="101" customFormat="1">
      <c r="A34" s="51" t="s">
        <v>957</v>
      </c>
      <c r="B34" s="14" t="s">
        <v>954</v>
      </c>
      <c r="C34" s="107"/>
      <c r="D34" s="4"/>
      <c r="E34" s="101">
        <f>+E32+E33</f>
        <v>0</v>
      </c>
      <c r="F34" s="101">
        <f t="shared" ref="F34:N34" si="6">+F32+F33</f>
        <v>0</v>
      </c>
      <c r="G34" s="101">
        <f t="shared" si="6"/>
        <v>0</v>
      </c>
      <c r="H34" s="101">
        <f t="shared" si="6"/>
        <v>0</v>
      </c>
      <c r="I34" s="101">
        <f t="shared" si="6"/>
        <v>0</v>
      </c>
      <c r="J34" s="101">
        <f t="shared" si="6"/>
        <v>0</v>
      </c>
      <c r="K34" s="101">
        <f t="shared" si="6"/>
        <v>0</v>
      </c>
      <c r="L34" s="101">
        <f t="shared" si="6"/>
        <v>0</v>
      </c>
      <c r="M34" s="101">
        <f t="shared" si="6"/>
        <v>0</v>
      </c>
      <c r="N34" s="101">
        <f t="shared" si="6"/>
        <v>0</v>
      </c>
    </row>
    <row r="35" spans="1:14" s="101" customFormat="1">
      <c r="A35" s="51"/>
      <c r="C35" s="107"/>
      <c r="D35" s="4"/>
    </row>
    <row r="36" spans="1:14" s="101" customFormat="1">
      <c r="A36" s="51" t="s">
        <v>961</v>
      </c>
      <c r="B36" s="15" t="s">
        <v>962</v>
      </c>
      <c r="C36" s="107">
        <v>408</v>
      </c>
      <c r="D36" s="4"/>
      <c r="E36" s="101">
        <f>+E19+E29+E34</f>
        <v>809433.09400000004</v>
      </c>
      <c r="F36" s="101">
        <f t="shared" ref="F36:N36" si="7">+F19+F29+F34</f>
        <v>1068944.6125</v>
      </c>
      <c r="G36" s="101">
        <f t="shared" si="7"/>
        <v>1132222.8125</v>
      </c>
      <c r="H36" s="101">
        <f t="shared" si="7"/>
        <v>1114519.0625</v>
      </c>
      <c r="I36" s="101">
        <f t="shared" si="7"/>
        <v>1081774.0625</v>
      </c>
      <c r="J36" s="101">
        <f t="shared" si="7"/>
        <v>1075159.0625</v>
      </c>
      <c r="K36" s="101">
        <f t="shared" si="7"/>
        <v>1078939.0625</v>
      </c>
      <c r="L36" s="101">
        <f t="shared" si="7"/>
        <v>1076392.8125</v>
      </c>
      <c r="M36" s="101">
        <f t="shared" si="7"/>
        <v>1073623.4375</v>
      </c>
      <c r="N36" s="101">
        <f t="shared" si="7"/>
        <v>1081130.9375</v>
      </c>
    </row>
    <row r="37" spans="1:14" s="101" customFormat="1" ht="22.5" customHeight="1">
      <c r="A37" s="46"/>
      <c r="B37" s="14"/>
      <c r="C37" s="107"/>
      <c r="D37" s="107"/>
    </row>
    <row r="38" spans="1:14" s="101" customFormat="1">
      <c r="A38" s="46"/>
      <c r="B38" s="15" t="s">
        <v>29</v>
      </c>
      <c r="C38" s="109"/>
      <c r="D38" s="109"/>
    </row>
    <row r="39" spans="1:14" s="101" customFormat="1" ht="30">
      <c r="A39" s="46">
        <v>21</v>
      </c>
      <c r="B39" s="177" t="s">
        <v>831</v>
      </c>
      <c r="C39" s="107">
        <v>409</v>
      </c>
      <c r="D39" s="146">
        <f>IFERROR(+VLOOKUP($A2,certified!$A7:$AQ338,43,FALSE),0)</f>
        <v>18500</v>
      </c>
      <c r="E39" s="119">
        <v>18500</v>
      </c>
      <c r="F39" s="119">
        <v>18500</v>
      </c>
      <c r="G39" s="119">
        <v>18500</v>
      </c>
      <c r="H39" s="119">
        <v>18500</v>
      </c>
      <c r="I39" s="119">
        <v>18500</v>
      </c>
      <c r="J39" s="119">
        <v>18500</v>
      </c>
      <c r="K39" s="119">
        <v>18500</v>
      </c>
      <c r="L39" s="119">
        <v>18500</v>
      </c>
      <c r="M39" s="119">
        <v>18500</v>
      </c>
      <c r="N39" s="119">
        <v>18500</v>
      </c>
    </row>
    <row r="40" spans="1:14" s="101" customFormat="1" ht="30">
      <c r="A40" s="46">
        <v>22</v>
      </c>
      <c r="B40" s="63" t="s">
        <v>23</v>
      </c>
      <c r="C40" s="110"/>
      <c r="D40" s="110"/>
      <c r="E40" s="67">
        <f>IFERROR(+VLOOKUP($A2,'Alt Fac Bonds'!$B3:$L28,2,FALSE),0)</f>
        <v>0</v>
      </c>
      <c r="F40" s="67">
        <f>IFERROR(+VLOOKUP($A2,'Alt Fac Bonds'!$B3:$L28,3,FALSE),0)</f>
        <v>0</v>
      </c>
      <c r="G40" s="67">
        <f>IFERROR(+VLOOKUP($A2,'Alt Fac Bonds'!$B3:$L28,4,FALSE),0)</f>
        <v>0</v>
      </c>
      <c r="H40" s="67">
        <f>IFERROR(+VLOOKUP($A2,'Alt Fac Bonds'!$B3:$L28,5,FALSE),0)</f>
        <v>0</v>
      </c>
      <c r="I40" s="67">
        <f>IFERROR(+VLOOKUP($A2,'Alt Fac Bonds'!$B3:$L28,6,FALSE),0)</f>
        <v>0</v>
      </c>
      <c r="J40" s="67">
        <f>IFERROR(+VLOOKUP($A2,'Alt Fac Bonds'!$B3:$L28,7,FALSE),0)</f>
        <v>0</v>
      </c>
      <c r="K40" s="67">
        <f>IFERROR(+VLOOKUP($A2,'Alt Fac Bonds'!$B3:$L28,8,FALSE),0)</f>
        <v>0</v>
      </c>
      <c r="L40" s="67">
        <f>IFERROR(+VLOOKUP($A2,'Alt Fac Bonds'!$B3:$L28,9,FALSE),0)</f>
        <v>0</v>
      </c>
      <c r="M40" s="67">
        <f>IFERROR(+VLOOKUP($A2,'Alt Fac Bonds'!$B3:$L28,10,FALSE),0)</f>
        <v>0</v>
      </c>
      <c r="N40" s="67">
        <f>IFERROR(+VLOOKUP($A2,'Alt Fac Bonds'!$B3:$L28,11,FALSE),0)</f>
        <v>0</v>
      </c>
    </row>
    <row r="41" spans="1:14" s="101" customFormat="1">
      <c r="A41" s="51">
        <v>23</v>
      </c>
      <c r="B41" s="16" t="s">
        <v>765</v>
      </c>
      <c r="C41" s="107"/>
      <c r="D41" s="107"/>
      <c r="E41" s="118">
        <v>0</v>
      </c>
      <c r="F41" s="118">
        <v>0</v>
      </c>
      <c r="G41" s="118">
        <v>0</v>
      </c>
      <c r="H41" s="118">
        <v>0</v>
      </c>
      <c r="I41" s="118">
        <v>0</v>
      </c>
      <c r="J41" s="118">
        <v>0</v>
      </c>
      <c r="K41" s="118">
        <v>0</v>
      </c>
      <c r="L41" s="118">
        <v>0</v>
      </c>
      <c r="M41" s="118">
        <v>0</v>
      </c>
      <c r="N41" s="118">
        <v>0</v>
      </c>
    </row>
    <row r="42" spans="1:14" s="101" customFormat="1">
      <c r="A42" s="46">
        <v>24</v>
      </c>
      <c r="B42" s="16" t="s">
        <v>24</v>
      </c>
      <c r="C42" s="107">
        <v>763</v>
      </c>
      <c r="D42" s="107"/>
      <c r="E42" s="101">
        <f>+E40-E41</f>
        <v>0</v>
      </c>
      <c r="F42" s="101">
        <f t="shared" ref="F42:N42" si="8">+F40-F41</f>
        <v>0</v>
      </c>
      <c r="G42" s="101">
        <f t="shared" si="8"/>
        <v>0</v>
      </c>
      <c r="H42" s="101">
        <f t="shared" si="8"/>
        <v>0</v>
      </c>
      <c r="I42" s="101">
        <f t="shared" si="8"/>
        <v>0</v>
      </c>
      <c r="J42" s="101">
        <f t="shared" si="8"/>
        <v>0</v>
      </c>
      <c r="K42" s="101">
        <f t="shared" si="8"/>
        <v>0</v>
      </c>
      <c r="L42" s="101">
        <f t="shared" si="8"/>
        <v>0</v>
      </c>
      <c r="M42" s="101">
        <f t="shared" si="8"/>
        <v>0</v>
      </c>
      <c r="N42" s="101">
        <f t="shared" si="8"/>
        <v>0</v>
      </c>
    </row>
    <row r="43" spans="1:14" s="101" customFormat="1">
      <c r="A43" s="46">
        <v>25</v>
      </c>
      <c r="B43" s="16" t="s">
        <v>30</v>
      </c>
      <c r="C43" s="107">
        <v>764</v>
      </c>
      <c r="D43" s="107"/>
      <c r="E43" s="101">
        <f>+E22-E23</f>
        <v>554159.8125</v>
      </c>
      <c r="F43" s="101">
        <f t="shared" ref="F43:N43" si="9">+F22-F23</f>
        <v>560050.3125</v>
      </c>
      <c r="G43" s="101">
        <f t="shared" si="9"/>
        <v>554905.3125</v>
      </c>
      <c r="H43" s="101">
        <f t="shared" si="9"/>
        <v>538026.5625</v>
      </c>
      <c r="I43" s="101">
        <f t="shared" si="9"/>
        <v>544956.5625</v>
      </c>
      <c r="J43" s="101">
        <f t="shared" si="9"/>
        <v>541071.5625</v>
      </c>
      <c r="K43" s="101">
        <f t="shared" si="9"/>
        <v>542331.5625</v>
      </c>
      <c r="L43" s="101">
        <f t="shared" si="9"/>
        <v>542620.3125</v>
      </c>
      <c r="M43" s="101">
        <f t="shared" si="9"/>
        <v>537435.9375</v>
      </c>
      <c r="N43" s="101">
        <f t="shared" si="9"/>
        <v>547883.4375</v>
      </c>
    </row>
    <row r="44" spans="1:14" s="101" customFormat="1">
      <c r="A44" s="46">
        <v>26</v>
      </c>
      <c r="B44" s="16" t="s">
        <v>17</v>
      </c>
      <c r="C44" s="107">
        <v>412</v>
      </c>
      <c r="D44" s="107"/>
      <c r="E44" s="119">
        <v>0</v>
      </c>
      <c r="F44" s="119">
        <v>0</v>
      </c>
      <c r="G44" s="119">
        <v>0</v>
      </c>
      <c r="H44" s="119">
        <v>0</v>
      </c>
      <c r="I44" s="119">
        <v>0</v>
      </c>
      <c r="J44" s="119">
        <v>0</v>
      </c>
      <c r="K44" s="119">
        <v>0</v>
      </c>
      <c r="L44" s="119">
        <v>0</v>
      </c>
      <c r="M44" s="119">
        <v>0</v>
      </c>
      <c r="N44" s="119">
        <v>0</v>
      </c>
    </row>
    <row r="45" spans="1:14" s="101" customFormat="1" ht="30">
      <c r="A45" s="46">
        <v>27</v>
      </c>
      <c r="B45" s="16" t="s">
        <v>802</v>
      </c>
      <c r="C45" s="107">
        <v>415</v>
      </c>
      <c r="D45" s="107"/>
      <c r="E45" s="119">
        <v>0</v>
      </c>
      <c r="F45" s="119">
        <v>0</v>
      </c>
      <c r="G45" s="119">
        <v>0</v>
      </c>
      <c r="H45" s="119">
        <v>0</v>
      </c>
      <c r="I45" s="119">
        <v>0</v>
      </c>
      <c r="J45" s="119">
        <v>0</v>
      </c>
      <c r="K45" s="119">
        <v>0</v>
      </c>
      <c r="L45" s="119">
        <v>0</v>
      </c>
      <c r="M45" s="119">
        <v>0</v>
      </c>
      <c r="N45" s="119">
        <v>0</v>
      </c>
    </row>
    <row r="46" spans="1:14" s="101" customFormat="1" ht="30">
      <c r="A46" s="46">
        <v>28</v>
      </c>
      <c r="B46" s="16" t="s">
        <v>763</v>
      </c>
      <c r="C46" s="107">
        <v>420</v>
      </c>
      <c r="D46" s="161"/>
      <c r="E46" s="120">
        <f>+IF(IFERROR(+VLOOKUP($A$2,ANTC!$A$4:$E$335,5,FALSE),0)=1,E19*64/E17,0)</f>
        <v>62771.199999999997</v>
      </c>
      <c r="F46" s="120">
        <f>+IF(IFERROR(+VLOOKUP($A$2,ANTC!$A$4:$E$335,5,FALSE),0)=1,F19*64/F17,0)</f>
        <v>61849.599999999999</v>
      </c>
      <c r="G46" s="120">
        <f>+IF(IFERROR(+VLOOKUP($A$2,ANTC!$A$4:$E$335,5,FALSE),0)=1,G19*64/G17,0)</f>
        <v>61849.599999999999</v>
      </c>
      <c r="H46" s="120">
        <f>+IF(IFERROR(+VLOOKUP($A$2,ANTC!$A$4:$E$335,5,FALSE),0)=1,H19*64/H17,0)</f>
        <v>61849.599999999999</v>
      </c>
      <c r="I46" s="120">
        <f>+IF(IFERROR(+VLOOKUP($A$2,ANTC!$A$4:$E$335,5,FALSE),0)=1,I19*64/I17,0)</f>
        <v>61849.599999999999</v>
      </c>
      <c r="J46" s="120">
        <f>+IF(IFERROR(+VLOOKUP($A$2,ANTC!$A$4:$E$335,5,FALSE),0)=1,J19*64/J17,0)</f>
        <v>61849.599999999999</v>
      </c>
      <c r="K46" s="120">
        <f>+IF(IFERROR(+VLOOKUP($A$2,ANTC!$A$4:$E$335,5,FALSE),0)=1,K19*64/K17,0)</f>
        <v>61849.599999999999</v>
      </c>
      <c r="L46" s="120">
        <f>+IF(IFERROR(+VLOOKUP($A$2,ANTC!$A$4:$E$335,5,FALSE),0)=1,L19*64/L17,0)</f>
        <v>61849.599999999999</v>
      </c>
      <c r="M46" s="120">
        <f>+IF(IFERROR(+VLOOKUP($A$2,ANTC!$A$4:$E$335,5,FALSE),0)=1,M19*64/M17,0)</f>
        <v>61849.599999999999</v>
      </c>
      <c r="N46" s="120">
        <f>+IF(IFERROR(+VLOOKUP($A$2,ANTC!$A$4:$E$335,5,FALSE),0)=1,N19*64/N17,0)</f>
        <v>61849.599999999999</v>
      </c>
    </row>
    <row r="47" spans="1:14" s="101" customFormat="1">
      <c r="A47" s="46">
        <v>29</v>
      </c>
      <c r="B47" s="16" t="s">
        <v>739</v>
      </c>
      <c r="C47" s="107">
        <v>421</v>
      </c>
      <c r="D47" s="146">
        <f>IFERROR(+VLOOKUP($A2,certified!$A7:$AH338,12,FALSE),0)</f>
        <v>706153.81</v>
      </c>
      <c r="E47" s="101">
        <f t="shared" ref="E47:N47" si="10">+E39+E42+E43+E44+E45+E46</f>
        <v>635431.01249999995</v>
      </c>
      <c r="F47" s="101">
        <f t="shared" si="10"/>
        <v>640399.91249999998</v>
      </c>
      <c r="G47" s="101">
        <f t="shared" si="10"/>
        <v>635254.91249999998</v>
      </c>
      <c r="H47" s="101">
        <f t="shared" si="10"/>
        <v>618376.16249999998</v>
      </c>
      <c r="I47" s="101">
        <f t="shared" si="10"/>
        <v>625306.16249999998</v>
      </c>
      <c r="J47" s="101">
        <f t="shared" si="10"/>
        <v>621421.16249999998</v>
      </c>
      <c r="K47" s="101">
        <f t="shared" si="10"/>
        <v>622681.16249999998</v>
      </c>
      <c r="L47" s="101">
        <f t="shared" si="10"/>
        <v>622969.91249999998</v>
      </c>
      <c r="M47" s="101">
        <f t="shared" si="10"/>
        <v>617785.53749999998</v>
      </c>
      <c r="N47" s="101">
        <f t="shared" si="10"/>
        <v>628233.03749999998</v>
      </c>
    </row>
    <row r="48" spans="1:14" s="101" customFormat="1" ht="15.75" thickBot="1">
      <c r="A48" s="46"/>
      <c r="B48" s="16"/>
      <c r="C48" s="107"/>
      <c r="D48" s="150"/>
    </row>
    <row r="49" spans="1:15" s="101" customFormat="1" ht="30.75" thickBot="1">
      <c r="A49" s="46">
        <v>30</v>
      </c>
      <c r="B49" s="18" t="s">
        <v>972</v>
      </c>
      <c r="C49" s="111">
        <v>422</v>
      </c>
      <c r="D49" s="151">
        <f>IFERROR(+VLOOKUP($A2,certified!$A7:$AH338,14,FALSE),0)</f>
        <v>811880.81</v>
      </c>
      <c r="E49" s="121">
        <f>MAX((E47+E34),E36)</f>
        <v>809433.09400000004</v>
      </c>
      <c r="F49" s="121">
        <f t="shared" ref="F49:N49" si="11">MAX((F47+F34),F36)</f>
        <v>1068944.6125</v>
      </c>
      <c r="G49" s="121">
        <f t="shared" si="11"/>
        <v>1132222.8125</v>
      </c>
      <c r="H49" s="121">
        <f t="shared" si="11"/>
        <v>1114519.0625</v>
      </c>
      <c r="I49" s="121">
        <f t="shared" si="11"/>
        <v>1081774.0625</v>
      </c>
      <c r="J49" s="121">
        <f t="shared" si="11"/>
        <v>1075159.0625</v>
      </c>
      <c r="K49" s="121">
        <f t="shared" si="11"/>
        <v>1078939.0625</v>
      </c>
      <c r="L49" s="121">
        <f t="shared" si="11"/>
        <v>1076392.8125</v>
      </c>
      <c r="M49" s="121">
        <f t="shared" si="11"/>
        <v>1073623.4375</v>
      </c>
      <c r="N49" s="121">
        <f t="shared" si="11"/>
        <v>1081130.9375</v>
      </c>
    </row>
    <row r="50" spans="1:15" s="123" customFormat="1" ht="45">
      <c r="A50" s="46">
        <v>31</v>
      </c>
      <c r="B50" s="178" t="s">
        <v>817</v>
      </c>
      <c r="C50" s="112">
        <v>423</v>
      </c>
      <c r="D50" s="146">
        <f>IFERROR(+VLOOKUP($A2,certified!$A7:$AH338,16,FALSE),0)</f>
        <v>0</v>
      </c>
      <c r="E50" s="122"/>
      <c r="F50" s="122">
        <v>0</v>
      </c>
      <c r="G50" s="122">
        <v>0</v>
      </c>
      <c r="H50" s="122">
        <v>0</v>
      </c>
      <c r="I50" s="122">
        <v>0</v>
      </c>
      <c r="J50" s="122">
        <v>0</v>
      </c>
      <c r="K50" s="122">
        <v>0</v>
      </c>
      <c r="L50" s="122">
        <v>0</v>
      </c>
      <c r="M50" s="122">
        <v>0</v>
      </c>
      <c r="N50" s="122">
        <v>0</v>
      </c>
    </row>
    <row r="51" spans="1:15" s="101" customFormat="1">
      <c r="A51" s="46"/>
      <c r="B51" s="55"/>
      <c r="C51" s="112"/>
      <c r="D51" s="112"/>
      <c r="E51" s="116"/>
      <c r="F51" s="116"/>
      <c r="G51" s="116"/>
      <c r="H51" s="116"/>
      <c r="I51" s="116"/>
      <c r="J51" s="116"/>
      <c r="K51" s="116"/>
      <c r="L51" s="116"/>
      <c r="M51" s="116"/>
      <c r="N51" s="116"/>
    </row>
    <row r="52" spans="1:15" s="101" customFormat="1" ht="15.75" thickBot="1">
      <c r="A52" s="46">
        <v>32</v>
      </c>
      <c r="B52" s="57" t="s">
        <v>818</v>
      </c>
      <c r="C52" s="113">
        <v>424</v>
      </c>
      <c r="D52" s="148">
        <f>+D49-D50</f>
        <v>811880.81</v>
      </c>
      <c r="E52" s="124">
        <f>+E49-E50</f>
        <v>809433.09400000004</v>
      </c>
      <c r="F52" s="124">
        <f t="shared" ref="F52:N52" si="12">+F49-F50</f>
        <v>1068944.6125</v>
      </c>
      <c r="G52" s="124">
        <f t="shared" si="12"/>
        <v>1132222.8125</v>
      </c>
      <c r="H52" s="124">
        <f t="shared" si="12"/>
        <v>1114519.0625</v>
      </c>
      <c r="I52" s="124">
        <f t="shared" si="12"/>
        <v>1081774.0625</v>
      </c>
      <c r="J52" s="124">
        <f t="shared" si="12"/>
        <v>1075159.0625</v>
      </c>
      <c r="K52" s="124">
        <f t="shared" si="12"/>
        <v>1078939.0625</v>
      </c>
      <c r="L52" s="124">
        <f t="shared" si="12"/>
        <v>1076392.8125</v>
      </c>
      <c r="M52" s="124">
        <f t="shared" si="12"/>
        <v>1073623.4375</v>
      </c>
      <c r="N52" s="124">
        <f t="shared" si="12"/>
        <v>1081130.9375</v>
      </c>
    </row>
    <row r="53" spans="1:15" s="101" customFormat="1">
      <c r="A53" s="46"/>
      <c r="B53" s="10"/>
      <c r="C53" s="114"/>
      <c r="D53" s="114"/>
      <c r="E53" s="116"/>
      <c r="F53" s="116"/>
      <c r="G53" s="116"/>
      <c r="H53" s="116"/>
      <c r="I53" s="116"/>
      <c r="J53" s="116"/>
      <c r="K53" s="116"/>
      <c r="L53" s="116"/>
      <c r="M53" s="116"/>
      <c r="N53" s="116"/>
    </row>
    <row r="54" spans="1:15" s="123" customFormat="1" ht="30.75" thickBot="1">
      <c r="A54" s="46">
        <v>33</v>
      </c>
      <c r="B54" s="178" t="s">
        <v>26</v>
      </c>
      <c r="C54" s="112">
        <v>425</v>
      </c>
      <c r="D54" s="152">
        <f>IFERROR(+VLOOKUP($A2,certified!$A7:$AH338,18,FALSE),0)</f>
        <v>0</v>
      </c>
      <c r="E54" s="122"/>
      <c r="F54" s="122">
        <v>0</v>
      </c>
      <c r="G54" s="122">
        <v>0</v>
      </c>
      <c r="H54" s="122">
        <v>0</v>
      </c>
      <c r="I54" s="122">
        <v>0</v>
      </c>
      <c r="J54" s="122">
        <v>0</v>
      </c>
      <c r="K54" s="122">
        <v>0</v>
      </c>
      <c r="L54" s="122">
        <v>0</v>
      </c>
      <c r="M54" s="122">
        <v>0</v>
      </c>
      <c r="N54" s="122">
        <v>0</v>
      </c>
    </row>
    <row r="55" spans="1:15" s="121" customFormat="1" ht="15.75" thickBot="1">
      <c r="A55" s="47">
        <v>34</v>
      </c>
      <c r="B55" s="18" t="s">
        <v>819</v>
      </c>
      <c r="C55" s="111">
        <v>426</v>
      </c>
      <c r="D55" s="152">
        <f>IFERROR(+VLOOKUP($A2,certified!$A7:$AH338,20,FALSE),0)</f>
        <v>811880.81</v>
      </c>
      <c r="E55" s="121">
        <f>+E52+E54</f>
        <v>809433.09400000004</v>
      </c>
      <c r="F55" s="121">
        <f t="shared" ref="F55:N55" si="13">+F52+F54</f>
        <v>1068944.6125</v>
      </c>
      <c r="G55" s="121">
        <f t="shared" si="13"/>
        <v>1132222.8125</v>
      </c>
      <c r="H55" s="121">
        <f t="shared" si="13"/>
        <v>1114519.0625</v>
      </c>
      <c r="I55" s="121">
        <f t="shared" si="13"/>
        <v>1081774.0625</v>
      </c>
      <c r="J55" s="121">
        <f t="shared" si="13"/>
        <v>1075159.0625</v>
      </c>
      <c r="K55" s="121">
        <f t="shared" si="13"/>
        <v>1078939.0625</v>
      </c>
      <c r="L55" s="121">
        <f t="shared" si="13"/>
        <v>1076392.8125</v>
      </c>
      <c r="M55" s="121">
        <f t="shared" si="13"/>
        <v>1073623.4375</v>
      </c>
      <c r="N55" s="121">
        <f t="shared" si="13"/>
        <v>1081130.9375</v>
      </c>
    </row>
    <row r="56" spans="1:15" s="101" customFormat="1">
      <c r="A56" s="46"/>
      <c r="B56" s="15"/>
      <c r="C56" s="109"/>
      <c r="D56" s="109"/>
    </row>
    <row r="57" spans="1:15">
      <c r="B57" s="15" t="s">
        <v>18</v>
      </c>
      <c r="C57" s="109"/>
      <c r="D57" s="109"/>
    </row>
    <row r="58" spans="1:15">
      <c r="A58" s="46">
        <v>35</v>
      </c>
      <c r="B58" s="16" t="s">
        <v>50</v>
      </c>
      <c r="C58" s="107"/>
      <c r="D58" s="149">
        <v>2014</v>
      </c>
      <c r="E58" s="48">
        <v>2014</v>
      </c>
      <c r="F58" s="48">
        <v>2015</v>
      </c>
      <c r="G58" s="48">
        <v>2016</v>
      </c>
      <c r="H58" s="48">
        <v>2017</v>
      </c>
      <c r="I58" s="48">
        <v>2018</v>
      </c>
      <c r="J58" s="48">
        <v>2019</v>
      </c>
      <c r="K58" s="48">
        <v>2020</v>
      </c>
      <c r="L58" s="48">
        <v>2021</v>
      </c>
      <c r="M58" s="48">
        <v>2022</v>
      </c>
      <c r="N58" s="48">
        <v>2023</v>
      </c>
    </row>
    <row r="59" spans="1:15" ht="13.9" customHeight="1">
      <c r="A59" s="46">
        <v>36</v>
      </c>
      <c r="B59" s="10" t="s">
        <v>720</v>
      </c>
      <c r="C59" s="101">
        <v>31</v>
      </c>
      <c r="D59" s="153">
        <f>IFERROR(+VLOOKUP($A2,certified!$A7:$AH338,27,FALSE),0)</f>
        <v>15938643</v>
      </c>
      <c r="E59" s="67">
        <f>+D59</f>
        <v>15938643</v>
      </c>
      <c r="F59" s="67">
        <f>IFERROR(+VLOOKUP($A$2,ANTC!$A$4:$E$335,4,FALSE),0)</f>
        <v>17009463</v>
      </c>
      <c r="G59" s="44">
        <f>+F59*1.04</f>
        <v>17689841.52</v>
      </c>
      <c r="H59" s="44">
        <f t="shared" ref="H59:N59" si="14">+G59*1.04</f>
        <v>18397435.180799998</v>
      </c>
      <c r="I59" s="44">
        <f t="shared" si="14"/>
        <v>19133332.588032</v>
      </c>
      <c r="J59" s="44">
        <f t="shared" si="14"/>
        <v>19898665.891553279</v>
      </c>
      <c r="K59" s="44">
        <f t="shared" si="14"/>
        <v>20694612.52721541</v>
      </c>
      <c r="L59" s="44">
        <f t="shared" si="14"/>
        <v>21522397.028304026</v>
      </c>
      <c r="M59" s="44">
        <f t="shared" si="14"/>
        <v>22383292.909436189</v>
      </c>
      <c r="N59" s="44">
        <f t="shared" si="14"/>
        <v>23278624.625813637</v>
      </c>
    </row>
    <row r="60" spans="1:15">
      <c r="A60" s="46">
        <v>37</v>
      </c>
      <c r="B60" s="10" t="s">
        <v>49</v>
      </c>
      <c r="C60" s="101">
        <v>54</v>
      </c>
      <c r="D60" s="154">
        <f>IFERROR(+VLOOKUP($A2,certified!$A7:$AH338,24,FALSE),0)</f>
        <v>994.69200000000001</v>
      </c>
      <c r="E60" s="66">
        <f>IFERROR(+VLOOKUP($A2,APU!$A3:$H334,4,FALSE),0)</f>
        <v>994.69</v>
      </c>
      <c r="F60" s="66">
        <f>IFERROR(+VLOOKUP($A2,APU!$A3:$H334,5,FALSE),0)</f>
        <v>971.69</v>
      </c>
      <c r="G60" s="66">
        <f>IFERROR(+VLOOKUP($A2,APU!$A3:$H334,6,FALSE),0)</f>
        <v>961.8</v>
      </c>
      <c r="H60" s="66">
        <f>IFERROR(+VLOOKUP($A2,APU!$A3:$H334,7,FALSE),0)</f>
        <v>980.8</v>
      </c>
      <c r="I60" s="66">
        <f>IFERROR(+VLOOKUP($A2,APU!$A3:$H334,8,FALSE),0)</f>
        <v>966.4</v>
      </c>
      <c r="J60" s="50">
        <f t="shared" ref="J60:N60" si="15">+I60</f>
        <v>966.4</v>
      </c>
      <c r="K60" s="50">
        <f t="shared" si="15"/>
        <v>966.4</v>
      </c>
      <c r="L60" s="50">
        <f t="shared" si="15"/>
        <v>966.4</v>
      </c>
      <c r="M60" s="50">
        <f t="shared" si="15"/>
        <v>966.4</v>
      </c>
      <c r="N60" s="50">
        <f t="shared" si="15"/>
        <v>966.4</v>
      </c>
    </row>
    <row r="61" spans="1:15">
      <c r="A61" s="46">
        <v>38</v>
      </c>
      <c r="B61" s="10" t="s">
        <v>740</v>
      </c>
      <c r="C61" s="101">
        <v>428</v>
      </c>
      <c r="D61" s="154">
        <f>IFERROR(+VLOOKUP($A2,certified!$A7:$AH338,28,FALSE),0)</f>
        <v>16023.696782521625</v>
      </c>
      <c r="E61" s="49">
        <f>ROUND(E59/E60,2)</f>
        <v>16023.73</v>
      </c>
      <c r="F61" s="49">
        <f>ROUND(F59/F60,2)</f>
        <v>17505.03</v>
      </c>
      <c r="G61" s="49">
        <f t="shared" ref="G61:N61" si="16">ROUND(G59/G60,2)</f>
        <v>18392.43</v>
      </c>
      <c r="H61" s="49">
        <f t="shared" si="16"/>
        <v>18757.580000000002</v>
      </c>
      <c r="I61" s="49">
        <f t="shared" si="16"/>
        <v>19798.560000000001</v>
      </c>
      <c r="J61" s="49">
        <f t="shared" si="16"/>
        <v>20590.509999999998</v>
      </c>
      <c r="K61" s="49">
        <f t="shared" si="16"/>
        <v>21414.13</v>
      </c>
      <c r="L61" s="49">
        <f t="shared" si="16"/>
        <v>22270.69</v>
      </c>
      <c r="M61" s="49">
        <f t="shared" si="16"/>
        <v>23161.52</v>
      </c>
      <c r="N61" s="49">
        <f t="shared" si="16"/>
        <v>24087.98</v>
      </c>
    </row>
    <row r="62" spans="1:15">
      <c r="A62" s="46">
        <v>39</v>
      </c>
      <c r="B62" s="10" t="s">
        <v>19</v>
      </c>
      <c r="C62" s="101">
        <v>429</v>
      </c>
      <c r="D62" s="155">
        <v>7153.78</v>
      </c>
      <c r="E62" s="68">
        <v>7153.78</v>
      </c>
      <c r="F62" s="68">
        <v>7388.38</v>
      </c>
      <c r="G62" s="68">
        <v>7657.52</v>
      </c>
      <c r="H62" s="68">
        <v>7958.71</v>
      </c>
      <c r="I62" s="68">
        <v>8267.76</v>
      </c>
      <c r="J62" s="68">
        <v>8598</v>
      </c>
      <c r="K62" s="68">
        <v>8942</v>
      </c>
      <c r="L62" s="68">
        <v>9300</v>
      </c>
      <c r="M62" s="68">
        <v>9672</v>
      </c>
      <c r="N62" s="68">
        <v>10059</v>
      </c>
      <c r="O62" s="10">
        <v>10461</v>
      </c>
    </row>
    <row r="63" spans="1:15">
      <c r="A63" s="46">
        <v>40</v>
      </c>
      <c r="B63" s="10" t="s">
        <v>741</v>
      </c>
      <c r="C63" s="101">
        <v>430</v>
      </c>
      <c r="D63" s="155">
        <f>ROUND(D62*1.23,2)</f>
        <v>8799.15</v>
      </c>
      <c r="E63" s="49">
        <f>ROUND(E62*1.23,2)</f>
        <v>8799.15</v>
      </c>
      <c r="F63" s="49">
        <f t="shared" ref="F63:N63" si="17">ROUND(F62*1.23,2)</f>
        <v>9087.7099999999991</v>
      </c>
      <c r="G63" s="49">
        <f t="shared" si="17"/>
        <v>9418.75</v>
      </c>
      <c r="H63" s="49">
        <f t="shared" si="17"/>
        <v>9789.2099999999991</v>
      </c>
      <c r="I63" s="49">
        <f t="shared" si="17"/>
        <v>10169.34</v>
      </c>
      <c r="J63" s="49">
        <f t="shared" si="17"/>
        <v>10575.54</v>
      </c>
      <c r="K63" s="49">
        <f t="shared" si="17"/>
        <v>10998.66</v>
      </c>
      <c r="L63" s="49">
        <f t="shared" si="17"/>
        <v>11439</v>
      </c>
      <c r="M63" s="49">
        <f t="shared" si="17"/>
        <v>11896.56</v>
      </c>
      <c r="N63" s="49">
        <f t="shared" si="17"/>
        <v>12372.57</v>
      </c>
    </row>
    <row r="64" spans="1:15">
      <c r="A64" s="46">
        <v>41</v>
      </c>
      <c r="B64" s="10" t="s">
        <v>743</v>
      </c>
      <c r="C64" s="101">
        <v>431</v>
      </c>
      <c r="D64" s="156">
        <f>IFERROR(+VLOOKUP($A2,certified!$A7:$AH338,29,FALSE),0)</f>
        <v>1</v>
      </c>
      <c r="E64" s="19">
        <f>+MIN(1,E61/E63)</f>
        <v>1</v>
      </c>
      <c r="F64" s="19">
        <f t="shared" ref="F64:N64" si="18">+MIN(1,F61/F63)</f>
        <v>1</v>
      </c>
      <c r="G64" s="19">
        <f t="shared" si="18"/>
        <v>1</v>
      </c>
      <c r="H64" s="19">
        <f t="shared" si="18"/>
        <v>1</v>
      </c>
      <c r="I64" s="19">
        <f t="shared" si="18"/>
        <v>1</v>
      </c>
      <c r="J64" s="19">
        <f t="shared" si="18"/>
        <v>1</v>
      </c>
      <c r="K64" s="19">
        <f t="shared" si="18"/>
        <v>1</v>
      </c>
      <c r="L64" s="19">
        <f t="shared" si="18"/>
        <v>1</v>
      </c>
      <c r="M64" s="19">
        <f t="shared" si="18"/>
        <v>1</v>
      </c>
      <c r="N64" s="19">
        <f t="shared" si="18"/>
        <v>1</v>
      </c>
    </row>
    <row r="65" spans="1:14">
      <c r="A65" s="46">
        <v>42</v>
      </c>
      <c r="B65" s="10" t="s">
        <v>742</v>
      </c>
      <c r="C65" s="101">
        <v>432</v>
      </c>
      <c r="D65" s="156">
        <f>IFERROR(+VLOOKUP($A2,certified!$A7:$AH338,30,FALSE),0)</f>
        <v>0</v>
      </c>
      <c r="E65" s="19">
        <f>1-E64</f>
        <v>0</v>
      </c>
      <c r="F65" s="19">
        <f t="shared" ref="F65:N65" si="19">1-F64</f>
        <v>0</v>
      </c>
      <c r="G65" s="19">
        <f t="shared" si="19"/>
        <v>0</v>
      </c>
      <c r="H65" s="19">
        <f t="shared" si="19"/>
        <v>0</v>
      </c>
      <c r="I65" s="19">
        <f t="shared" si="19"/>
        <v>0</v>
      </c>
      <c r="J65" s="19">
        <f t="shared" si="19"/>
        <v>0</v>
      </c>
      <c r="K65" s="19">
        <f t="shared" si="19"/>
        <v>0</v>
      </c>
      <c r="L65" s="19">
        <f t="shared" si="19"/>
        <v>0</v>
      </c>
      <c r="M65" s="19">
        <f t="shared" si="19"/>
        <v>0</v>
      </c>
      <c r="N65" s="19">
        <f t="shared" si="19"/>
        <v>0</v>
      </c>
    </row>
    <row r="66" spans="1:14">
      <c r="A66" s="46">
        <v>43</v>
      </c>
      <c r="B66" s="10" t="s">
        <v>744</v>
      </c>
      <c r="C66" s="101">
        <v>427</v>
      </c>
      <c r="D66" s="154">
        <f>IFERROR(+VLOOKUP($A2,certified!$A7:$AH338,31,FALSE),0)</f>
        <v>185859</v>
      </c>
      <c r="E66" s="101">
        <f t="shared" ref="E66:N66" si="20">MIN(E55,ROUND(E13*E17,2))</f>
        <v>189294.4</v>
      </c>
      <c r="F66" s="101">
        <f t="shared" si="20"/>
        <v>282188.79999999999</v>
      </c>
      <c r="G66" s="101">
        <f t="shared" si="20"/>
        <v>367232</v>
      </c>
      <c r="H66" s="101">
        <f t="shared" si="20"/>
        <v>367232</v>
      </c>
      <c r="I66" s="101">
        <f t="shared" si="20"/>
        <v>367232</v>
      </c>
      <c r="J66" s="101">
        <f t="shared" si="20"/>
        <v>367232</v>
      </c>
      <c r="K66" s="101">
        <f t="shared" si="20"/>
        <v>367232</v>
      </c>
      <c r="L66" s="101">
        <f t="shared" si="20"/>
        <v>367232</v>
      </c>
      <c r="M66" s="101">
        <f t="shared" si="20"/>
        <v>367232</v>
      </c>
      <c r="N66" s="101">
        <f t="shared" si="20"/>
        <v>367232</v>
      </c>
    </row>
    <row r="67" spans="1:14">
      <c r="A67" s="46">
        <v>44</v>
      </c>
      <c r="B67" s="17" t="s">
        <v>759</v>
      </c>
      <c r="C67" s="101">
        <v>433</v>
      </c>
      <c r="D67" s="154">
        <f>IFERROR(+VLOOKUP($A2,certified!$A7:$AH338,32,FALSE),0)</f>
        <v>0</v>
      </c>
      <c r="E67" s="162">
        <f>E66*E65</f>
        <v>0</v>
      </c>
      <c r="F67" s="162">
        <f t="shared" ref="F67:N67" si="21">F66*F65</f>
        <v>0</v>
      </c>
      <c r="G67" s="162">
        <f t="shared" si="21"/>
        <v>0</v>
      </c>
      <c r="H67" s="162">
        <f t="shared" si="21"/>
        <v>0</v>
      </c>
      <c r="I67" s="162">
        <f t="shared" si="21"/>
        <v>0</v>
      </c>
      <c r="J67" s="162">
        <f t="shared" si="21"/>
        <v>0</v>
      </c>
      <c r="K67" s="162">
        <f t="shared" si="21"/>
        <v>0</v>
      </c>
      <c r="L67" s="162">
        <f t="shared" si="21"/>
        <v>0</v>
      </c>
      <c r="M67" s="162">
        <f t="shared" si="21"/>
        <v>0</v>
      </c>
      <c r="N67" s="162">
        <f t="shared" si="21"/>
        <v>0</v>
      </c>
    </row>
    <row r="68" spans="1:14" ht="15.75" thickBot="1">
      <c r="A68" s="46">
        <v>45</v>
      </c>
      <c r="B68" s="17" t="s">
        <v>761</v>
      </c>
      <c r="C68" s="101">
        <v>435</v>
      </c>
      <c r="D68" s="157">
        <f>IFERROR(+VLOOKUP($A2,certified!$A7:$AH338,33,FALSE),0)</f>
        <v>0</v>
      </c>
      <c r="E68" s="67">
        <f>IFERROR(+VLOOKUP($A2,Grandfather!$A6:$E12,5,FALSE),0)</f>
        <v>0</v>
      </c>
      <c r="F68" s="162">
        <f t="shared" ref="F68:N68" si="22">MIN(+$E68, F40)</f>
        <v>0</v>
      </c>
      <c r="G68" s="162">
        <f t="shared" si="22"/>
        <v>0</v>
      </c>
      <c r="H68" s="162">
        <f t="shared" si="22"/>
        <v>0</v>
      </c>
      <c r="I68" s="162">
        <f t="shared" si="22"/>
        <v>0</v>
      </c>
      <c r="J68" s="162">
        <f t="shared" si="22"/>
        <v>0</v>
      </c>
      <c r="K68" s="162">
        <f t="shared" si="22"/>
        <v>0</v>
      </c>
      <c r="L68" s="162">
        <f t="shared" si="22"/>
        <v>0</v>
      </c>
      <c r="M68" s="162">
        <f t="shared" si="22"/>
        <v>0</v>
      </c>
      <c r="N68" s="162">
        <f t="shared" si="22"/>
        <v>0</v>
      </c>
    </row>
    <row r="69" spans="1:14">
      <c r="A69" s="46">
        <v>46</v>
      </c>
      <c r="B69" s="20" t="s">
        <v>760</v>
      </c>
      <c r="C69" s="115">
        <v>436</v>
      </c>
      <c r="D69" s="154">
        <f>IFERROR(+VLOOKUP($A2,certified!$A7:$AH338,34,FALSE),0)</f>
        <v>0</v>
      </c>
      <c r="E69" s="163">
        <f>MAX(E67,E68)</f>
        <v>0</v>
      </c>
      <c r="F69" s="163">
        <f t="shared" ref="F69:N69" si="23">MAX(F67,F68)</f>
        <v>0</v>
      </c>
      <c r="G69" s="163">
        <f t="shared" si="23"/>
        <v>0</v>
      </c>
      <c r="H69" s="163">
        <f t="shared" si="23"/>
        <v>0</v>
      </c>
      <c r="I69" s="163">
        <f t="shared" si="23"/>
        <v>0</v>
      </c>
      <c r="J69" s="163">
        <f t="shared" si="23"/>
        <v>0</v>
      </c>
      <c r="K69" s="163">
        <f t="shared" si="23"/>
        <v>0</v>
      </c>
      <c r="L69" s="163">
        <f t="shared" si="23"/>
        <v>0</v>
      </c>
      <c r="M69" s="163">
        <f t="shared" si="23"/>
        <v>0</v>
      </c>
      <c r="N69" s="163">
        <f t="shared" si="23"/>
        <v>0</v>
      </c>
    </row>
    <row r="70" spans="1:14">
      <c r="A70" s="46">
        <v>47</v>
      </c>
      <c r="B70" s="179" t="s">
        <v>824</v>
      </c>
      <c r="C70" s="116">
        <v>439</v>
      </c>
      <c r="D70" s="158">
        <f t="shared" ref="D70:N70" si="24">D55-D69</f>
        <v>811880.81</v>
      </c>
      <c r="E70" s="164">
        <f t="shared" si="24"/>
        <v>809433.09400000004</v>
      </c>
      <c r="F70" s="164">
        <f t="shared" si="24"/>
        <v>1068944.6125</v>
      </c>
      <c r="G70" s="164">
        <f t="shared" si="24"/>
        <v>1132222.8125</v>
      </c>
      <c r="H70" s="164">
        <f t="shared" si="24"/>
        <v>1114519.0625</v>
      </c>
      <c r="I70" s="164">
        <f t="shared" si="24"/>
        <v>1081774.0625</v>
      </c>
      <c r="J70" s="164">
        <f t="shared" si="24"/>
        <v>1075159.0625</v>
      </c>
      <c r="K70" s="164">
        <f t="shared" si="24"/>
        <v>1078939.0625</v>
      </c>
      <c r="L70" s="164">
        <f t="shared" si="24"/>
        <v>1076392.8125</v>
      </c>
      <c r="M70" s="164">
        <f t="shared" si="24"/>
        <v>1073623.4375</v>
      </c>
      <c r="N70" s="164">
        <f t="shared" si="24"/>
        <v>1081130.9375</v>
      </c>
    </row>
    <row r="71" spans="1:14" ht="21.75" customHeight="1">
      <c r="A71" s="46"/>
      <c r="B71" s="5"/>
      <c r="C71" s="116"/>
      <c r="D71" s="116"/>
      <c r="E71" s="164"/>
      <c r="F71" s="162"/>
      <c r="G71" s="162"/>
      <c r="H71" s="162"/>
      <c r="I71" s="162"/>
      <c r="J71" s="162"/>
      <c r="K71" s="162"/>
      <c r="L71" s="162"/>
      <c r="M71" s="162"/>
      <c r="N71" s="162"/>
    </row>
    <row r="72" spans="1:14" ht="18" customHeight="1">
      <c r="A72" s="62">
        <v>48</v>
      </c>
      <c r="B72" s="9" t="s">
        <v>815</v>
      </c>
      <c r="C72" s="105"/>
      <c r="D72" s="105"/>
      <c r="E72" s="162"/>
      <c r="F72" s="162"/>
      <c r="G72" s="162"/>
      <c r="H72" s="162"/>
      <c r="I72" s="162"/>
      <c r="J72" s="162"/>
      <c r="K72" s="162"/>
      <c r="L72" s="162"/>
      <c r="M72" s="162"/>
      <c r="N72" s="162"/>
    </row>
    <row r="73" spans="1:14" s="4" customFormat="1" ht="30" customHeight="1">
      <c r="A73" s="46">
        <v>49</v>
      </c>
      <c r="B73" s="14" t="s">
        <v>768</v>
      </c>
      <c r="C73" s="117" t="s">
        <v>821</v>
      </c>
      <c r="D73" s="117"/>
      <c r="E73" s="101">
        <f t="shared" ref="E73:N73" si="25">E22-E23+E27+E42</f>
        <v>620138.69400000002</v>
      </c>
      <c r="F73" s="101">
        <f t="shared" si="25"/>
        <v>726905.8125</v>
      </c>
      <c r="G73" s="101">
        <f t="shared" si="25"/>
        <v>724490.8125</v>
      </c>
      <c r="H73" s="101">
        <f t="shared" si="25"/>
        <v>704987.0625</v>
      </c>
      <c r="I73" s="101">
        <f t="shared" si="25"/>
        <v>714542.0625</v>
      </c>
      <c r="J73" s="101">
        <f t="shared" si="25"/>
        <v>707927.0625</v>
      </c>
      <c r="K73" s="101">
        <f t="shared" si="25"/>
        <v>711707.0625</v>
      </c>
      <c r="L73" s="101">
        <f t="shared" si="25"/>
        <v>709160.8125</v>
      </c>
      <c r="M73" s="101">
        <f t="shared" si="25"/>
        <v>706391.4375</v>
      </c>
      <c r="N73" s="101">
        <f t="shared" si="25"/>
        <v>713898.9375</v>
      </c>
    </row>
    <row r="74" spans="1:14" s="4" customFormat="1" ht="33" customHeight="1">
      <c r="A74" s="51">
        <v>50</v>
      </c>
      <c r="B74" s="192" t="s">
        <v>1022</v>
      </c>
      <c r="C74" s="180">
        <v>704</v>
      </c>
      <c r="D74" s="125"/>
      <c r="E74" s="119">
        <v>65978.880000000005</v>
      </c>
      <c r="F74" s="119">
        <v>166855.5</v>
      </c>
      <c r="G74" s="119">
        <v>169585.5</v>
      </c>
      <c r="H74" s="119">
        <v>166960.5</v>
      </c>
      <c r="I74" s="119">
        <v>169585.5</v>
      </c>
      <c r="J74" s="119">
        <v>166855.5</v>
      </c>
      <c r="K74" s="119">
        <v>169375.5</v>
      </c>
      <c r="L74" s="119">
        <v>166540.5</v>
      </c>
      <c r="M74" s="119">
        <v>168955.5</v>
      </c>
      <c r="N74" s="119">
        <v>166015.5</v>
      </c>
    </row>
    <row r="75" spans="1:14" s="4" customFormat="1">
      <c r="A75" s="46">
        <v>51</v>
      </c>
      <c r="B75" s="10" t="s">
        <v>792</v>
      </c>
      <c r="C75" s="101">
        <v>765</v>
      </c>
      <c r="D75" s="101"/>
      <c r="E75" s="101">
        <f>E73+E74</f>
        <v>686117.57400000002</v>
      </c>
      <c r="F75" s="101">
        <f t="shared" ref="F75:N75" si="26">F73+F74</f>
        <v>893761.3125</v>
      </c>
      <c r="G75" s="101">
        <f t="shared" si="26"/>
        <v>894076.3125</v>
      </c>
      <c r="H75" s="101">
        <f t="shared" si="26"/>
        <v>871947.5625</v>
      </c>
      <c r="I75" s="101">
        <f t="shared" si="26"/>
        <v>884127.5625</v>
      </c>
      <c r="J75" s="101">
        <f t="shared" si="26"/>
        <v>874782.5625</v>
      </c>
      <c r="K75" s="101">
        <f t="shared" si="26"/>
        <v>881082.5625</v>
      </c>
      <c r="L75" s="101">
        <f t="shared" si="26"/>
        <v>875701.3125</v>
      </c>
      <c r="M75" s="101">
        <f t="shared" si="26"/>
        <v>875346.9375</v>
      </c>
      <c r="N75" s="101">
        <f t="shared" si="26"/>
        <v>879914.4375</v>
      </c>
    </row>
    <row r="76" spans="1:14" s="4" customFormat="1">
      <c r="A76" s="46">
        <v>52</v>
      </c>
      <c r="B76" s="10" t="s">
        <v>770</v>
      </c>
      <c r="C76" s="101">
        <v>440</v>
      </c>
      <c r="D76" s="101"/>
      <c r="E76" s="101">
        <f t="shared" ref="E76:N76" si="27">+MIN(E66,E75)</f>
        <v>189294.4</v>
      </c>
      <c r="F76" s="101">
        <f t="shared" si="27"/>
        <v>282188.79999999999</v>
      </c>
      <c r="G76" s="101">
        <f t="shared" si="27"/>
        <v>367232</v>
      </c>
      <c r="H76" s="101">
        <f t="shared" si="27"/>
        <v>367232</v>
      </c>
      <c r="I76" s="101">
        <f t="shared" si="27"/>
        <v>367232</v>
      </c>
      <c r="J76" s="101">
        <f t="shared" si="27"/>
        <v>367232</v>
      </c>
      <c r="K76" s="101">
        <f t="shared" si="27"/>
        <v>367232</v>
      </c>
      <c r="L76" s="101">
        <f t="shared" si="27"/>
        <v>367232</v>
      </c>
      <c r="M76" s="101">
        <f t="shared" si="27"/>
        <v>367232</v>
      </c>
      <c r="N76" s="101">
        <f t="shared" si="27"/>
        <v>367232</v>
      </c>
    </row>
    <row r="77" spans="1:14" s="4" customFormat="1">
      <c r="A77" s="46">
        <v>53</v>
      </c>
      <c r="B77" s="10" t="s">
        <v>774</v>
      </c>
      <c r="C77" s="101">
        <v>441</v>
      </c>
      <c r="D77" s="101"/>
      <c r="E77" s="101">
        <f t="shared" ref="E77:N77" si="28">+E76*E65</f>
        <v>0</v>
      </c>
      <c r="F77" s="101">
        <f t="shared" si="28"/>
        <v>0</v>
      </c>
      <c r="G77" s="101">
        <f t="shared" si="28"/>
        <v>0</v>
      </c>
      <c r="H77" s="101">
        <f t="shared" si="28"/>
        <v>0</v>
      </c>
      <c r="I77" s="101">
        <f t="shared" si="28"/>
        <v>0</v>
      </c>
      <c r="J77" s="101">
        <f t="shared" si="28"/>
        <v>0</v>
      </c>
      <c r="K77" s="101">
        <f t="shared" si="28"/>
        <v>0</v>
      </c>
      <c r="L77" s="101">
        <f t="shared" si="28"/>
        <v>0</v>
      </c>
      <c r="M77" s="101">
        <f t="shared" si="28"/>
        <v>0</v>
      </c>
      <c r="N77" s="101">
        <f t="shared" si="28"/>
        <v>0</v>
      </c>
    </row>
    <row r="78" spans="1:14" s="4" customFormat="1">
      <c r="A78" s="46">
        <v>54</v>
      </c>
      <c r="B78" s="10" t="s">
        <v>820</v>
      </c>
      <c r="C78" s="101">
        <v>443</v>
      </c>
      <c r="D78" s="101"/>
      <c r="E78" s="101">
        <f t="shared" ref="E78:N78" si="29">E76-E77</f>
        <v>189294.4</v>
      </c>
      <c r="F78" s="101">
        <f t="shared" si="29"/>
        <v>282188.79999999999</v>
      </c>
      <c r="G78" s="101">
        <f t="shared" si="29"/>
        <v>367232</v>
      </c>
      <c r="H78" s="101">
        <f t="shared" si="29"/>
        <v>367232</v>
      </c>
      <c r="I78" s="101">
        <f t="shared" si="29"/>
        <v>367232</v>
      </c>
      <c r="J78" s="101">
        <f t="shared" si="29"/>
        <v>367232</v>
      </c>
      <c r="K78" s="101">
        <f t="shared" si="29"/>
        <v>367232</v>
      </c>
      <c r="L78" s="101">
        <f t="shared" si="29"/>
        <v>367232</v>
      </c>
      <c r="M78" s="101">
        <f t="shared" si="29"/>
        <v>367232</v>
      </c>
      <c r="N78" s="101">
        <f t="shared" si="29"/>
        <v>367232</v>
      </c>
    </row>
    <row r="79" spans="1:14" s="4" customFormat="1" ht="30">
      <c r="A79" s="46">
        <v>55</v>
      </c>
      <c r="B79" s="14" t="s">
        <v>771</v>
      </c>
      <c r="C79" s="107">
        <v>444</v>
      </c>
      <c r="D79" s="107"/>
      <c r="E79" s="101">
        <f>MAX(0,+E75-E76)</f>
        <v>496823.174</v>
      </c>
      <c r="F79" s="101">
        <f t="shared" ref="F79:N79" si="30">MAX(0,+F75-F76)</f>
        <v>611572.51249999995</v>
      </c>
      <c r="G79" s="101">
        <f t="shared" si="30"/>
        <v>526844.3125</v>
      </c>
      <c r="H79" s="101">
        <f t="shared" si="30"/>
        <v>504715.5625</v>
      </c>
      <c r="I79" s="101">
        <f t="shared" si="30"/>
        <v>516895.5625</v>
      </c>
      <c r="J79" s="101">
        <f t="shared" si="30"/>
        <v>507550.5625</v>
      </c>
      <c r="K79" s="101">
        <f t="shared" si="30"/>
        <v>513850.5625</v>
      </c>
      <c r="L79" s="101">
        <f t="shared" si="30"/>
        <v>508469.3125</v>
      </c>
      <c r="M79" s="101">
        <f t="shared" si="30"/>
        <v>508114.9375</v>
      </c>
      <c r="N79" s="101">
        <f t="shared" si="30"/>
        <v>512682.4375</v>
      </c>
    </row>
    <row r="80" spans="1:14" s="4" customFormat="1">
      <c r="A80" s="46"/>
      <c r="B80" s="10"/>
      <c r="C80" s="101"/>
      <c r="D80" s="101"/>
      <c r="E80" s="101"/>
      <c r="F80" s="101"/>
      <c r="G80" s="101"/>
      <c r="H80" s="101"/>
      <c r="I80" s="101"/>
      <c r="J80" s="101"/>
      <c r="K80" s="101"/>
      <c r="L80" s="101"/>
      <c r="M80" s="101"/>
      <c r="N80" s="101"/>
    </row>
    <row r="81" spans="1:14" s="4" customFormat="1">
      <c r="A81" s="46">
        <v>56</v>
      </c>
      <c r="B81" s="9" t="s">
        <v>816</v>
      </c>
      <c r="C81" s="105"/>
      <c r="D81" s="105"/>
      <c r="E81" s="101"/>
      <c r="F81" s="101"/>
      <c r="G81" s="101"/>
      <c r="H81" s="101"/>
      <c r="I81" s="101"/>
      <c r="J81" s="101"/>
      <c r="K81" s="101"/>
      <c r="L81" s="101"/>
      <c r="M81" s="101"/>
      <c r="N81" s="101"/>
    </row>
    <row r="82" spans="1:14" s="4" customFormat="1">
      <c r="A82" s="46">
        <v>57</v>
      </c>
      <c r="B82" s="10" t="s">
        <v>772</v>
      </c>
      <c r="C82" s="101">
        <v>445</v>
      </c>
      <c r="D82" s="101"/>
      <c r="E82" s="101">
        <f t="shared" ref="E82:N82" si="31">E55-E75</f>
        <v>123315.52000000002</v>
      </c>
      <c r="F82" s="101">
        <f t="shared" si="31"/>
        <v>175183.30000000005</v>
      </c>
      <c r="G82" s="101">
        <f t="shared" si="31"/>
        <v>238146.5</v>
      </c>
      <c r="H82" s="101">
        <f t="shared" si="31"/>
        <v>242571.5</v>
      </c>
      <c r="I82" s="101">
        <f t="shared" si="31"/>
        <v>197646.5</v>
      </c>
      <c r="J82" s="101">
        <f t="shared" si="31"/>
        <v>200376.5</v>
      </c>
      <c r="K82" s="101">
        <f t="shared" si="31"/>
        <v>197856.5</v>
      </c>
      <c r="L82" s="101">
        <f t="shared" si="31"/>
        <v>200691.5</v>
      </c>
      <c r="M82" s="101">
        <f t="shared" si="31"/>
        <v>198276.5</v>
      </c>
      <c r="N82" s="101">
        <f t="shared" si="31"/>
        <v>201216.5</v>
      </c>
    </row>
    <row r="83" spans="1:14" s="4" customFormat="1">
      <c r="A83" s="46">
        <v>58</v>
      </c>
      <c r="B83" s="10" t="s">
        <v>773</v>
      </c>
      <c r="C83" s="101">
        <v>446</v>
      </c>
      <c r="D83" s="101"/>
      <c r="E83" s="101">
        <f t="shared" ref="E83:N83" si="32">+E66-E76</f>
        <v>0</v>
      </c>
      <c r="F83" s="101">
        <f t="shared" si="32"/>
        <v>0</v>
      </c>
      <c r="G83" s="101">
        <f t="shared" si="32"/>
        <v>0</v>
      </c>
      <c r="H83" s="101">
        <f t="shared" si="32"/>
        <v>0</v>
      </c>
      <c r="I83" s="101">
        <f t="shared" si="32"/>
        <v>0</v>
      </c>
      <c r="J83" s="101">
        <f t="shared" si="32"/>
        <v>0</v>
      </c>
      <c r="K83" s="101">
        <f t="shared" si="32"/>
        <v>0</v>
      </c>
      <c r="L83" s="101">
        <f t="shared" si="32"/>
        <v>0</v>
      </c>
      <c r="M83" s="101">
        <f t="shared" si="32"/>
        <v>0</v>
      </c>
      <c r="N83" s="101">
        <f t="shared" si="32"/>
        <v>0</v>
      </c>
    </row>
    <row r="84" spans="1:14" s="4" customFormat="1">
      <c r="A84" s="46">
        <v>59</v>
      </c>
      <c r="B84" s="10" t="s">
        <v>822</v>
      </c>
      <c r="C84" s="101">
        <v>447</v>
      </c>
      <c r="D84" s="101"/>
      <c r="E84" s="101">
        <f>E69-E77</f>
        <v>0</v>
      </c>
      <c r="F84" s="101">
        <f t="shared" ref="F84:N84" si="33">F69-F77</f>
        <v>0</v>
      </c>
      <c r="G84" s="101">
        <f t="shared" si="33"/>
        <v>0</v>
      </c>
      <c r="H84" s="101">
        <f t="shared" si="33"/>
        <v>0</v>
      </c>
      <c r="I84" s="101">
        <f t="shared" si="33"/>
        <v>0</v>
      </c>
      <c r="J84" s="101">
        <f t="shared" si="33"/>
        <v>0</v>
      </c>
      <c r="K84" s="101">
        <f t="shared" si="33"/>
        <v>0</v>
      </c>
      <c r="L84" s="101">
        <f t="shared" si="33"/>
        <v>0</v>
      </c>
      <c r="M84" s="101">
        <f t="shared" si="33"/>
        <v>0</v>
      </c>
      <c r="N84" s="101">
        <f t="shared" si="33"/>
        <v>0</v>
      </c>
    </row>
    <row r="85" spans="1:14" s="4" customFormat="1">
      <c r="A85" s="46">
        <v>60</v>
      </c>
      <c r="B85" s="10" t="s">
        <v>775</v>
      </c>
      <c r="C85" s="101">
        <v>448</v>
      </c>
      <c r="D85" s="101"/>
      <c r="E85" s="101">
        <f t="shared" ref="E85:N85" si="34">+E83*E64</f>
        <v>0</v>
      </c>
      <c r="F85" s="101">
        <f t="shared" si="34"/>
        <v>0</v>
      </c>
      <c r="G85" s="101">
        <f t="shared" si="34"/>
        <v>0</v>
      </c>
      <c r="H85" s="101">
        <f t="shared" si="34"/>
        <v>0</v>
      </c>
      <c r="I85" s="101">
        <f t="shared" si="34"/>
        <v>0</v>
      </c>
      <c r="J85" s="101">
        <f t="shared" si="34"/>
        <v>0</v>
      </c>
      <c r="K85" s="101">
        <f t="shared" si="34"/>
        <v>0</v>
      </c>
      <c r="L85" s="101">
        <f t="shared" si="34"/>
        <v>0</v>
      </c>
      <c r="M85" s="101">
        <f t="shared" si="34"/>
        <v>0</v>
      </c>
      <c r="N85" s="101">
        <f t="shared" si="34"/>
        <v>0</v>
      </c>
    </row>
    <row r="86" spans="1:14" s="4" customFormat="1">
      <c r="A86" s="46">
        <v>61</v>
      </c>
      <c r="B86" s="10" t="s">
        <v>776</v>
      </c>
      <c r="C86" s="101">
        <v>449</v>
      </c>
      <c r="D86" s="101"/>
      <c r="E86" s="101">
        <f t="shared" ref="E86:N86" si="35">+E82-E83</f>
        <v>123315.52000000002</v>
      </c>
      <c r="F86" s="101">
        <f t="shared" si="35"/>
        <v>175183.30000000005</v>
      </c>
      <c r="G86" s="101">
        <f t="shared" si="35"/>
        <v>238146.5</v>
      </c>
      <c r="H86" s="101">
        <f t="shared" si="35"/>
        <v>242571.5</v>
      </c>
      <c r="I86" s="101">
        <f t="shared" si="35"/>
        <v>197646.5</v>
      </c>
      <c r="J86" s="101">
        <f t="shared" si="35"/>
        <v>200376.5</v>
      </c>
      <c r="K86" s="101">
        <f t="shared" si="35"/>
        <v>197856.5</v>
      </c>
      <c r="L86" s="101">
        <f t="shared" si="35"/>
        <v>200691.5</v>
      </c>
      <c r="M86" s="101">
        <f t="shared" si="35"/>
        <v>198276.5</v>
      </c>
      <c r="N86" s="101">
        <f t="shared" si="35"/>
        <v>201216.5</v>
      </c>
    </row>
    <row r="87" spans="1:14" s="4" customFormat="1">
      <c r="A87" s="46">
        <v>62</v>
      </c>
      <c r="B87" s="10" t="s">
        <v>823</v>
      </c>
      <c r="C87" s="101">
        <v>450</v>
      </c>
      <c r="D87" s="101"/>
      <c r="E87" s="101">
        <f t="shared" ref="E87:N87" si="36">E85+E86</f>
        <v>123315.52000000002</v>
      </c>
      <c r="F87" s="101">
        <f t="shared" si="36"/>
        <v>175183.30000000005</v>
      </c>
      <c r="G87" s="101">
        <f t="shared" si="36"/>
        <v>238146.5</v>
      </c>
      <c r="H87" s="101">
        <f t="shared" si="36"/>
        <v>242571.5</v>
      </c>
      <c r="I87" s="101">
        <f t="shared" si="36"/>
        <v>197646.5</v>
      </c>
      <c r="J87" s="101">
        <f t="shared" si="36"/>
        <v>200376.5</v>
      </c>
      <c r="K87" s="101">
        <f t="shared" si="36"/>
        <v>197856.5</v>
      </c>
      <c r="L87" s="101">
        <f t="shared" si="36"/>
        <v>200691.5</v>
      </c>
      <c r="M87" s="101">
        <f t="shared" si="36"/>
        <v>198276.5</v>
      </c>
      <c r="N87" s="101">
        <f t="shared" si="36"/>
        <v>201216.5</v>
      </c>
    </row>
    <row r="88" spans="1:14" ht="146.25" customHeight="1">
      <c r="B88" s="80" t="s">
        <v>1350</v>
      </c>
    </row>
    <row r="89" spans="1:14">
      <c r="A89" s="10" t="s">
        <v>746</v>
      </c>
    </row>
    <row r="90" spans="1:14" hidden="1"/>
    <row r="91" spans="1:14" hidden="1"/>
    <row r="92" spans="1:14" hidden="1"/>
    <row r="93" spans="1:14" hidden="1"/>
    <row r="94" spans="1:14" hidden="1"/>
    <row r="95" spans="1:14" hidden="1"/>
    <row r="96" spans="1:14" hidden="1"/>
    <row r="97" hidden="1"/>
    <row r="98" hidden="1"/>
    <row r="99" hidden="1"/>
    <row r="100" hidden="1"/>
    <row r="101" hidden="1"/>
    <row r="102" hidden="1"/>
    <row r="103" hidden="1"/>
    <row r="104" hidden="1"/>
  </sheetData>
  <mergeCells count="1">
    <mergeCell ref="A1:D1"/>
  </mergeCells>
  <printOptions gridLines="1"/>
  <pageMargins left="0.25" right="0.15" top="0.5" bottom="0.25" header="0.3" footer="0.3"/>
  <pageSetup scale="57" fitToHeight="0" orientation="landscape" r:id="rId1"/>
  <headerFooter>
    <oddHeader xml:space="preserve">&amp;LMDE / School Finance Division&amp;R7/1/2015
</oddHeader>
  </headerFooter>
  <rowBreaks count="1" manualBreakCount="1">
    <brk id="3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9"/>
  <sheetViews>
    <sheetView workbookViewId="0">
      <selection activeCell="D12" sqref="D12"/>
    </sheetView>
  </sheetViews>
  <sheetFormatPr defaultColWidth="0" defaultRowHeight="15" zeroHeight="1"/>
  <cols>
    <col min="1" max="1" width="4.85546875" customWidth="1"/>
    <col min="2" max="2" width="58.7109375" customWidth="1"/>
    <col min="3" max="3" width="3.28515625" customWidth="1"/>
    <col min="4" max="4" width="62.7109375" customWidth="1"/>
    <col min="5" max="8" width="0" hidden="1" customWidth="1"/>
    <col min="9" max="16384" width="8.85546875" hidden="1"/>
  </cols>
  <sheetData>
    <row r="1" spans="1:6">
      <c r="A1" s="70" t="s">
        <v>800</v>
      </c>
      <c r="C1" s="193" t="s">
        <v>1351</v>
      </c>
      <c r="D1" s="193" t="s">
        <v>1351</v>
      </c>
    </row>
    <row r="2" spans="1:6">
      <c r="A2" s="193" t="s">
        <v>1351</v>
      </c>
      <c r="B2" s="193" t="s">
        <v>1351</v>
      </c>
      <c r="C2" s="193" t="s">
        <v>1351</v>
      </c>
      <c r="D2" s="193" t="s">
        <v>1351</v>
      </c>
    </row>
    <row r="3" spans="1:6">
      <c r="A3">
        <v>1</v>
      </c>
      <c r="B3" s="72" t="s">
        <v>780</v>
      </c>
      <c r="C3" s="193" t="s">
        <v>1351</v>
      </c>
      <c r="D3" t="s">
        <v>789</v>
      </c>
    </row>
    <row r="4" spans="1:6">
      <c r="A4" s="193" t="s">
        <v>1351</v>
      </c>
      <c r="B4" s="193" t="s">
        <v>1351</v>
      </c>
      <c r="C4" s="193" t="s">
        <v>1351</v>
      </c>
      <c r="D4" s="193" t="s">
        <v>1351</v>
      </c>
    </row>
    <row r="5" spans="1:6">
      <c r="B5" s="70" t="s">
        <v>15</v>
      </c>
      <c r="C5" s="193" t="s">
        <v>1351</v>
      </c>
    </row>
    <row r="6" spans="1:6">
      <c r="A6">
        <v>6</v>
      </c>
      <c r="B6" s="10" t="s">
        <v>385</v>
      </c>
      <c r="C6" s="193" t="s">
        <v>1351</v>
      </c>
      <c r="D6" t="s">
        <v>805</v>
      </c>
    </row>
    <row r="7" spans="1:6" ht="30">
      <c r="A7" s="51" t="s">
        <v>964</v>
      </c>
      <c r="B7" s="46" t="s">
        <v>971</v>
      </c>
      <c r="C7" s="193" t="s">
        <v>1351</v>
      </c>
      <c r="D7" s="78" t="s">
        <v>996</v>
      </c>
    </row>
    <row r="8" spans="1:6" ht="30">
      <c r="A8">
        <v>7</v>
      </c>
      <c r="B8" s="10" t="s">
        <v>758</v>
      </c>
      <c r="C8" s="193" t="s">
        <v>1351</v>
      </c>
      <c r="D8" s="78" t="s">
        <v>1019</v>
      </c>
    </row>
    <row r="9" spans="1:6">
      <c r="A9" s="193" t="s">
        <v>1351</v>
      </c>
      <c r="B9" s="193" t="s">
        <v>1351</v>
      </c>
      <c r="C9" s="193" t="s">
        <v>1351</v>
      </c>
      <c r="D9" s="70" t="s">
        <v>992</v>
      </c>
    </row>
    <row r="10" spans="1:6">
      <c r="A10" s="193" t="s">
        <v>1351</v>
      </c>
      <c r="B10" s="193" t="s">
        <v>1351</v>
      </c>
      <c r="C10" s="193" t="s">
        <v>1351</v>
      </c>
      <c r="D10" s="193" t="s">
        <v>1351</v>
      </c>
    </row>
    <row r="11" spans="1:6">
      <c r="B11" s="9" t="s">
        <v>779</v>
      </c>
      <c r="C11" s="193" t="s">
        <v>1351</v>
      </c>
      <c r="D11" s="193" t="s">
        <v>1351</v>
      </c>
    </row>
    <row r="12" spans="1:6">
      <c r="B12" s="73" t="s">
        <v>778</v>
      </c>
      <c r="C12" s="193" t="s">
        <v>1351</v>
      </c>
      <c r="D12" s="193" t="s">
        <v>1351</v>
      </c>
    </row>
    <row r="13" spans="1:6">
      <c r="A13" s="193" t="s">
        <v>1351</v>
      </c>
      <c r="B13" s="193" t="s">
        <v>1351</v>
      </c>
      <c r="C13" s="193" t="s">
        <v>1351</v>
      </c>
      <c r="D13" s="193" t="s">
        <v>1351</v>
      </c>
    </row>
    <row r="14" spans="1:6" ht="30">
      <c r="A14" s="31">
        <v>11</v>
      </c>
      <c r="B14" s="78" t="s">
        <v>828</v>
      </c>
      <c r="C14" s="193" t="s">
        <v>1351</v>
      </c>
      <c r="D14" s="193" t="s">
        <v>1351</v>
      </c>
    </row>
    <row r="15" spans="1:6" ht="30">
      <c r="A15" s="46">
        <v>12</v>
      </c>
      <c r="B15" s="14" t="s">
        <v>22</v>
      </c>
      <c r="C15" s="193" t="s">
        <v>1351</v>
      </c>
      <c r="D15" t="s">
        <v>932</v>
      </c>
    </row>
    <row r="16" spans="1:6" ht="30">
      <c r="A16" s="46">
        <v>13</v>
      </c>
      <c r="B16" s="14" t="s">
        <v>25</v>
      </c>
      <c r="C16" s="193" t="s">
        <v>1351</v>
      </c>
      <c r="D16" s="76" t="s">
        <v>933</v>
      </c>
      <c r="E16" s="75"/>
      <c r="F16" s="75"/>
    </row>
    <row r="17" spans="1:8">
      <c r="A17" s="193" t="s">
        <v>1351</v>
      </c>
      <c r="B17" s="193" t="s">
        <v>1351</v>
      </c>
      <c r="C17" s="193" t="s">
        <v>1351</v>
      </c>
      <c r="D17" s="74" t="s">
        <v>934</v>
      </c>
      <c r="E17" s="75"/>
      <c r="F17" s="75"/>
    </row>
    <row r="18" spans="1:8">
      <c r="A18" s="193" t="s">
        <v>1351</v>
      </c>
      <c r="B18" s="193" t="s">
        <v>1351</v>
      </c>
      <c r="C18" s="193" t="s">
        <v>1351</v>
      </c>
      <c r="D18" s="170" t="s">
        <v>935</v>
      </c>
      <c r="E18" s="75"/>
      <c r="F18" s="75"/>
    </row>
    <row r="19" spans="1:8">
      <c r="A19" s="193" t="s">
        <v>1351</v>
      </c>
      <c r="B19" s="193" t="s">
        <v>1351</v>
      </c>
      <c r="C19" s="193" t="s">
        <v>1351</v>
      </c>
      <c r="D19" s="170" t="s">
        <v>936</v>
      </c>
      <c r="E19" s="75"/>
      <c r="F19" s="75"/>
    </row>
    <row r="20" spans="1:8">
      <c r="A20" s="193" t="s">
        <v>1351</v>
      </c>
      <c r="B20" s="193" t="s">
        <v>1351</v>
      </c>
      <c r="C20" s="193" t="s">
        <v>1351</v>
      </c>
      <c r="D20" s="170" t="s">
        <v>937</v>
      </c>
      <c r="E20" s="75"/>
      <c r="F20" s="75"/>
    </row>
    <row r="21" spans="1:8" ht="30">
      <c r="A21" s="193" t="s">
        <v>1351</v>
      </c>
      <c r="B21" s="193" t="s">
        <v>1351</v>
      </c>
      <c r="C21" s="193" t="s">
        <v>1351</v>
      </c>
      <c r="D21" s="77" t="s">
        <v>938</v>
      </c>
      <c r="E21" s="75"/>
      <c r="F21" s="75"/>
    </row>
    <row r="22" spans="1:8" ht="75">
      <c r="A22" s="46">
        <v>14</v>
      </c>
      <c r="B22" s="80" t="s">
        <v>717</v>
      </c>
      <c r="C22" s="193" t="s">
        <v>1351</v>
      </c>
      <c r="D22" s="79" t="s">
        <v>811</v>
      </c>
      <c r="E22" s="75"/>
      <c r="F22" s="75"/>
    </row>
    <row r="23" spans="1:8" ht="45">
      <c r="A23" s="46">
        <v>15</v>
      </c>
      <c r="B23" s="186" t="s">
        <v>27</v>
      </c>
      <c r="C23" s="193" t="s">
        <v>1351</v>
      </c>
      <c r="D23" s="76" t="s">
        <v>782</v>
      </c>
      <c r="E23" s="75"/>
      <c r="F23" s="75"/>
    </row>
    <row r="24" spans="1:8" ht="30">
      <c r="A24" s="46">
        <v>16</v>
      </c>
      <c r="B24" s="14" t="s">
        <v>804</v>
      </c>
      <c r="C24" s="193" t="s">
        <v>1351</v>
      </c>
      <c r="D24" s="78" t="s">
        <v>939</v>
      </c>
      <c r="H24" s="71"/>
    </row>
    <row r="25" spans="1:8" ht="45">
      <c r="A25" s="46">
        <v>17</v>
      </c>
      <c r="B25" s="177" t="s">
        <v>829</v>
      </c>
      <c r="C25" s="193" t="s">
        <v>1351</v>
      </c>
      <c r="D25" t="s">
        <v>830</v>
      </c>
    </row>
    <row r="26" spans="1:8" ht="30">
      <c r="A26" s="46">
        <v>18</v>
      </c>
      <c r="B26" s="14" t="s">
        <v>769</v>
      </c>
      <c r="C26" s="193" t="s">
        <v>1351</v>
      </c>
      <c r="D26" t="s">
        <v>781</v>
      </c>
    </row>
    <row r="27" spans="1:8">
      <c r="A27" s="193" t="s">
        <v>1351</v>
      </c>
      <c r="B27" s="193" t="s">
        <v>1351</v>
      </c>
      <c r="C27" s="193" t="s">
        <v>1351</v>
      </c>
      <c r="D27" s="193" t="s">
        <v>1351</v>
      </c>
    </row>
    <row r="28" spans="1:8" ht="30">
      <c r="A28" s="51" t="s">
        <v>955</v>
      </c>
      <c r="B28" s="80" t="s">
        <v>970</v>
      </c>
      <c r="C28" s="193" t="s">
        <v>1351</v>
      </c>
      <c r="D28" s="184" t="s">
        <v>994</v>
      </c>
    </row>
    <row r="29" spans="1:8" ht="30">
      <c r="A29" s="51" t="s">
        <v>956</v>
      </c>
      <c r="B29" s="80" t="s">
        <v>969</v>
      </c>
      <c r="C29" s="193" t="s">
        <v>1351</v>
      </c>
      <c r="D29" s="184" t="s">
        <v>995</v>
      </c>
    </row>
    <row r="30" spans="1:8">
      <c r="A30" s="193" t="s">
        <v>1351</v>
      </c>
      <c r="B30" s="193" t="s">
        <v>1351</v>
      </c>
      <c r="C30" s="193" t="s">
        <v>1351</v>
      </c>
      <c r="D30" s="193" t="s">
        <v>1351</v>
      </c>
    </row>
    <row r="31" spans="1:8">
      <c r="A31" s="193" t="s">
        <v>1351</v>
      </c>
      <c r="B31" s="15" t="s">
        <v>29</v>
      </c>
      <c r="C31" s="193" t="s">
        <v>1351</v>
      </c>
      <c r="D31" t="s">
        <v>807</v>
      </c>
    </row>
    <row r="32" spans="1:8" ht="30">
      <c r="A32" s="46">
        <v>21</v>
      </c>
      <c r="B32" s="16" t="s">
        <v>764</v>
      </c>
      <c r="C32" s="193" t="s">
        <v>1351</v>
      </c>
      <c r="D32" t="s">
        <v>790</v>
      </c>
    </row>
    <row r="33" spans="1:4" ht="30">
      <c r="A33" s="46">
        <v>22</v>
      </c>
      <c r="B33" s="63" t="s">
        <v>23</v>
      </c>
      <c r="C33" s="193" t="s">
        <v>1351</v>
      </c>
      <c r="D33" t="s">
        <v>940</v>
      </c>
    </row>
    <row r="34" spans="1:4">
      <c r="A34" s="51">
        <v>23</v>
      </c>
      <c r="B34" s="16" t="s">
        <v>765</v>
      </c>
      <c r="C34" s="193" t="s">
        <v>1351</v>
      </c>
      <c r="D34" s="76" t="s">
        <v>782</v>
      </c>
    </row>
    <row r="35" spans="1:4">
      <c r="A35" s="46">
        <v>25</v>
      </c>
      <c r="B35" s="16" t="s">
        <v>30</v>
      </c>
      <c r="C35" s="193" t="s">
        <v>1351</v>
      </c>
      <c r="D35" t="s">
        <v>791</v>
      </c>
    </row>
    <row r="36" spans="1:4">
      <c r="A36" s="46">
        <v>26</v>
      </c>
      <c r="B36" s="16" t="s">
        <v>17</v>
      </c>
      <c r="C36" s="193" t="s">
        <v>1351</v>
      </c>
    </row>
    <row r="37" spans="1:4" ht="30">
      <c r="A37" s="46">
        <v>27</v>
      </c>
      <c r="B37" s="92" t="s">
        <v>803</v>
      </c>
      <c r="C37" s="193" t="s">
        <v>1351</v>
      </c>
      <c r="D37" s="78" t="s">
        <v>806</v>
      </c>
    </row>
    <row r="38" spans="1:4" ht="15.75" thickBot="1">
      <c r="A38" s="46"/>
      <c r="B38" s="193" t="s">
        <v>1351</v>
      </c>
      <c r="C38" s="193" t="s">
        <v>1351</v>
      </c>
      <c r="D38" s="193" t="s">
        <v>1351</v>
      </c>
    </row>
    <row r="39" spans="1:4" ht="30.75" thickBot="1">
      <c r="A39" s="46">
        <v>30</v>
      </c>
      <c r="B39" s="18" t="s">
        <v>762</v>
      </c>
      <c r="C39" s="193" t="s">
        <v>1351</v>
      </c>
      <c r="D39" t="s">
        <v>783</v>
      </c>
    </row>
    <row r="40" spans="1:4" ht="60">
      <c r="A40" s="46">
        <v>31</v>
      </c>
      <c r="B40" s="185" t="s">
        <v>767</v>
      </c>
      <c r="C40" s="193" t="s">
        <v>1351</v>
      </c>
      <c r="D40" s="78" t="s">
        <v>941</v>
      </c>
    </row>
    <row r="41" spans="1:4">
      <c r="A41" s="193" t="s">
        <v>1351</v>
      </c>
      <c r="B41" s="193" t="s">
        <v>1351</v>
      </c>
      <c r="C41" s="193" t="s">
        <v>1351</v>
      </c>
      <c r="D41" s="193" t="s">
        <v>1351</v>
      </c>
    </row>
    <row r="42" spans="1:4" ht="15.75" thickBot="1">
      <c r="A42" s="46">
        <v>32</v>
      </c>
      <c r="B42" s="57" t="s">
        <v>818</v>
      </c>
      <c r="C42" s="193" t="s">
        <v>1351</v>
      </c>
      <c r="D42" t="s">
        <v>783</v>
      </c>
    </row>
    <row r="43" spans="1:4">
      <c r="A43" s="193" t="s">
        <v>1351</v>
      </c>
      <c r="B43" s="193" t="s">
        <v>1351</v>
      </c>
      <c r="C43" s="193" t="s">
        <v>1351</v>
      </c>
      <c r="D43" s="193" t="s">
        <v>1351</v>
      </c>
    </row>
    <row r="44" spans="1:4" ht="30.75" thickBot="1">
      <c r="A44" s="46">
        <v>33</v>
      </c>
      <c r="B44" s="55" t="s">
        <v>26</v>
      </c>
      <c r="C44" s="193" t="s">
        <v>1351</v>
      </c>
      <c r="D44" s="78" t="s">
        <v>808</v>
      </c>
    </row>
    <row r="45" spans="1:4" ht="30.75" thickBot="1">
      <c r="A45" s="47">
        <v>34</v>
      </c>
      <c r="B45" s="93" t="s">
        <v>819</v>
      </c>
      <c r="C45" s="193" t="s">
        <v>1351</v>
      </c>
      <c r="D45" s="78" t="s">
        <v>809</v>
      </c>
    </row>
    <row r="46" spans="1:4">
      <c r="A46" s="193" t="s">
        <v>1351</v>
      </c>
      <c r="B46" s="193" t="s">
        <v>1351</v>
      </c>
      <c r="C46" s="193" t="s">
        <v>1351</v>
      </c>
      <c r="D46" s="193" t="s">
        <v>1351</v>
      </c>
    </row>
    <row r="47" spans="1:4">
      <c r="A47" s="193" t="s">
        <v>1351</v>
      </c>
      <c r="B47" s="15" t="s">
        <v>18</v>
      </c>
      <c r="C47" s="193" t="s">
        <v>1351</v>
      </c>
      <c r="D47" s="193" t="s">
        <v>1351</v>
      </c>
    </row>
    <row r="48" spans="1:4">
      <c r="A48" s="193" t="s">
        <v>1351</v>
      </c>
      <c r="B48" s="193" t="s">
        <v>1351</v>
      </c>
      <c r="C48" s="193" t="s">
        <v>1351</v>
      </c>
      <c r="D48" s="193" t="s">
        <v>1351</v>
      </c>
    </row>
    <row r="49" spans="1:4">
      <c r="A49" s="46">
        <v>36</v>
      </c>
      <c r="B49" s="10" t="s">
        <v>720</v>
      </c>
      <c r="C49" s="193" t="s">
        <v>1351</v>
      </c>
      <c r="D49" t="s">
        <v>948</v>
      </c>
    </row>
    <row r="50" spans="1:4">
      <c r="A50" s="46">
        <v>37</v>
      </c>
      <c r="B50" s="10" t="s">
        <v>49</v>
      </c>
      <c r="C50" s="193" t="s">
        <v>1351</v>
      </c>
      <c r="D50" t="s">
        <v>942</v>
      </c>
    </row>
    <row r="51" spans="1:4">
      <c r="A51" s="193" t="s">
        <v>1351</v>
      </c>
      <c r="B51" s="193" t="s">
        <v>1351</v>
      </c>
      <c r="C51" s="193" t="s">
        <v>1351</v>
      </c>
      <c r="D51" s="193" t="s">
        <v>1351</v>
      </c>
    </row>
    <row r="52" spans="1:4">
      <c r="A52" s="46"/>
      <c r="B52" s="10" t="s">
        <v>784</v>
      </c>
      <c r="C52" s="193" t="s">
        <v>1351</v>
      </c>
      <c r="D52" s="193" t="s">
        <v>1351</v>
      </c>
    </row>
    <row r="53" spans="1:4">
      <c r="A53" s="193" t="s">
        <v>1351</v>
      </c>
      <c r="B53" s="193" t="s">
        <v>1351</v>
      </c>
      <c r="C53" s="193" t="s">
        <v>1351</v>
      </c>
      <c r="D53" s="193" t="s">
        <v>1351</v>
      </c>
    </row>
    <row r="54" spans="1:4">
      <c r="A54" s="193" t="s">
        <v>1351</v>
      </c>
      <c r="B54" s="9" t="s">
        <v>20</v>
      </c>
      <c r="C54" s="193" t="s">
        <v>1351</v>
      </c>
      <c r="D54" t="s">
        <v>785</v>
      </c>
    </row>
    <row r="55" spans="1:4" ht="30">
      <c r="A55" s="46">
        <v>50</v>
      </c>
      <c r="B55" s="192" t="s">
        <v>1022</v>
      </c>
      <c r="C55" s="193" t="s">
        <v>1351</v>
      </c>
      <c r="D55" s="78" t="s">
        <v>1023</v>
      </c>
    </row>
    <row r="56" spans="1:4">
      <c r="A56" s="193" t="s">
        <v>1351</v>
      </c>
      <c r="B56" s="193" t="s">
        <v>1351</v>
      </c>
      <c r="C56" s="193" t="s">
        <v>1351</v>
      </c>
    </row>
    <row r="57" spans="1:4" ht="30">
      <c r="A57" s="46"/>
      <c r="B57" s="10" t="s">
        <v>786</v>
      </c>
      <c r="C57" s="193" t="s">
        <v>1351</v>
      </c>
      <c r="D57" s="78" t="s">
        <v>810</v>
      </c>
    </row>
    <row r="58" spans="1:4">
      <c r="A58" s="193" t="s">
        <v>1351</v>
      </c>
      <c r="B58" s="193" t="s">
        <v>1351</v>
      </c>
      <c r="C58" s="193" t="s">
        <v>1351</v>
      </c>
      <c r="D58" s="193" t="s">
        <v>1351</v>
      </c>
    </row>
    <row r="59" spans="1:4">
      <c r="A59" s="46"/>
      <c r="B59" s="9" t="s">
        <v>21</v>
      </c>
      <c r="C59" s="193" t="s">
        <v>1351</v>
      </c>
      <c r="D59" t="s">
        <v>788</v>
      </c>
    </row>
    <row r="60" spans="1:4">
      <c r="A60" s="193" t="s">
        <v>1351</v>
      </c>
      <c r="B60" s="193" t="s">
        <v>1351</v>
      </c>
      <c r="C60" s="193" t="s">
        <v>1351</v>
      </c>
      <c r="D60" s="193" t="s">
        <v>1351</v>
      </c>
    </row>
    <row r="61" spans="1:4">
      <c r="A61" s="46"/>
      <c r="B61" s="10" t="s">
        <v>787</v>
      </c>
      <c r="C61" s="193" t="s">
        <v>1351</v>
      </c>
      <c r="D61" s="193" t="s">
        <v>1351</v>
      </c>
    </row>
    <row r="62" spans="1:4" ht="15.75" thickBot="1">
      <c r="A62" s="193" t="s">
        <v>1351</v>
      </c>
      <c r="B62" s="193" t="s">
        <v>1351</v>
      </c>
      <c r="C62" s="193" t="s">
        <v>1351</v>
      </c>
      <c r="D62" s="193" t="s">
        <v>1351</v>
      </c>
    </row>
    <row r="63" spans="1:4" ht="30">
      <c r="A63" s="193" t="s">
        <v>1351</v>
      </c>
      <c r="B63" s="193" t="s">
        <v>1351</v>
      </c>
      <c r="C63" s="81"/>
      <c r="D63" s="91" t="s">
        <v>813</v>
      </c>
    </row>
    <row r="64" spans="1:4">
      <c r="A64" s="193" t="s">
        <v>1351</v>
      </c>
      <c r="B64" s="193" t="s">
        <v>1351</v>
      </c>
      <c r="C64" s="84"/>
      <c r="D64" s="90"/>
    </row>
    <row r="65" spans="1:4">
      <c r="A65" s="193" t="s">
        <v>1351</v>
      </c>
      <c r="B65" s="193" t="s">
        <v>1351</v>
      </c>
      <c r="C65" s="82">
        <v>1</v>
      </c>
      <c r="D65" s="83" t="s">
        <v>799</v>
      </c>
    </row>
    <row r="66" spans="1:4">
      <c r="A66" s="193" t="s">
        <v>1351</v>
      </c>
      <c r="B66" s="193" t="s">
        <v>1351</v>
      </c>
      <c r="C66" s="84">
        <v>2</v>
      </c>
      <c r="D66" s="83" t="s">
        <v>794</v>
      </c>
    </row>
    <row r="67" spans="1:4">
      <c r="A67" s="193" t="s">
        <v>1351</v>
      </c>
      <c r="B67" s="193" t="s">
        <v>1351</v>
      </c>
      <c r="C67" s="85">
        <v>3</v>
      </c>
      <c r="D67" s="83" t="s">
        <v>798</v>
      </c>
    </row>
    <row r="68" spans="1:4">
      <c r="A68" s="193" t="s">
        <v>1351</v>
      </c>
      <c r="B68" s="193" t="s">
        <v>1351</v>
      </c>
      <c r="C68" s="82">
        <v>4</v>
      </c>
      <c r="D68" s="86" t="s">
        <v>793</v>
      </c>
    </row>
    <row r="69" spans="1:4">
      <c r="A69" s="193" t="s">
        <v>1351</v>
      </c>
      <c r="B69" s="193" t="s">
        <v>1351</v>
      </c>
      <c r="C69" s="82">
        <v>5</v>
      </c>
      <c r="D69" s="83" t="s">
        <v>795</v>
      </c>
    </row>
    <row r="70" spans="1:4">
      <c r="A70" s="193" t="s">
        <v>1351</v>
      </c>
      <c r="B70" s="193" t="s">
        <v>1351</v>
      </c>
      <c r="C70" s="82">
        <v>6</v>
      </c>
      <c r="D70" s="83" t="s">
        <v>796</v>
      </c>
    </row>
    <row r="71" spans="1:4">
      <c r="A71" s="193" t="s">
        <v>1351</v>
      </c>
      <c r="B71" s="193" t="s">
        <v>1351</v>
      </c>
      <c r="C71" s="82">
        <v>7</v>
      </c>
      <c r="D71" s="83" t="s">
        <v>797</v>
      </c>
    </row>
    <row r="72" spans="1:4">
      <c r="A72" s="193" t="s">
        <v>1351</v>
      </c>
      <c r="B72" s="193" t="s">
        <v>1351</v>
      </c>
      <c r="C72" s="85"/>
      <c r="D72" s="86"/>
    </row>
    <row r="73" spans="1:4">
      <c r="A73" s="193" t="s">
        <v>1351</v>
      </c>
      <c r="B73" s="193" t="s">
        <v>1351</v>
      </c>
      <c r="C73" s="85"/>
      <c r="D73" s="86" t="s">
        <v>951</v>
      </c>
    </row>
    <row r="74" spans="1:4">
      <c r="A74" s="193" t="s">
        <v>1351</v>
      </c>
      <c r="B74" s="193" t="s">
        <v>1351</v>
      </c>
      <c r="C74" s="85"/>
      <c r="D74" s="86"/>
    </row>
    <row r="75" spans="1:4" ht="45">
      <c r="A75" s="193" t="s">
        <v>1351</v>
      </c>
      <c r="B75" s="193" t="s">
        <v>1351</v>
      </c>
      <c r="C75" s="85"/>
      <c r="D75" s="87" t="s">
        <v>812</v>
      </c>
    </row>
    <row r="76" spans="1:4">
      <c r="A76" s="193" t="s">
        <v>1351</v>
      </c>
      <c r="B76" s="193" t="s">
        <v>1351</v>
      </c>
      <c r="C76" s="85"/>
      <c r="D76" s="86"/>
    </row>
    <row r="77" spans="1:4" ht="15.75" thickBot="1">
      <c r="A77" s="193" t="s">
        <v>1351</v>
      </c>
      <c r="B77" s="193" t="s">
        <v>1351</v>
      </c>
      <c r="C77" s="88"/>
      <c r="D77" s="89" t="s">
        <v>801</v>
      </c>
    </row>
    <row r="78" spans="1:4">
      <c r="A78" s="10" t="s">
        <v>746</v>
      </c>
    </row>
    <row r="79" spans="1:4" hidden="1"/>
  </sheetData>
  <pageMargins left="0.25" right="0.25" top="0.75" bottom="0.75" header="0.3" footer="0.3"/>
  <pageSetup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9"/>
  <sheetViews>
    <sheetView workbookViewId="0">
      <selection activeCell="A7" sqref="A7"/>
    </sheetView>
  </sheetViews>
  <sheetFormatPr defaultColWidth="0" defaultRowHeight="15" zeroHeight="1"/>
  <cols>
    <col min="1" max="1" width="6.28515625" customWidth="1"/>
    <col min="2" max="2" width="7.140625" customWidth="1"/>
    <col min="3" max="3" width="6.140625" bestFit="1" customWidth="1"/>
    <col min="4" max="4" width="11.140625" bestFit="1" customWidth="1"/>
    <col min="5" max="5" width="10.140625" bestFit="1" customWidth="1"/>
    <col min="6" max="6" width="10.7109375" bestFit="1" customWidth="1"/>
    <col min="7" max="7" width="12" bestFit="1" customWidth="1"/>
    <col min="8" max="8" width="11" bestFit="1" customWidth="1"/>
    <col min="9" max="9" width="7.140625" bestFit="1" customWidth="1"/>
    <col min="10" max="10" width="13.5703125" bestFit="1" customWidth="1"/>
    <col min="11" max="12" width="12" bestFit="1" customWidth="1"/>
    <col min="13" max="13" width="13.7109375" bestFit="1" customWidth="1"/>
    <col min="14" max="14" width="12" bestFit="1" customWidth="1"/>
    <col min="15" max="15" width="9.140625" customWidth="1"/>
    <col min="16" max="16" width="10" bestFit="1" customWidth="1"/>
    <col min="17" max="17" width="13.42578125" bestFit="1" customWidth="1"/>
    <col min="18" max="19" width="9.140625" customWidth="1"/>
    <col min="20" max="20" width="13.140625" bestFit="1" customWidth="1"/>
    <col min="21" max="21" width="6" bestFit="1" customWidth="1"/>
    <col min="22" max="22" width="19.85546875" customWidth="1"/>
    <col min="23" max="23" width="6.7109375" bestFit="1" customWidth="1"/>
    <col min="24" max="24" width="11.5703125" bestFit="1" customWidth="1"/>
    <col min="25" max="25" width="5.5703125" bestFit="1" customWidth="1"/>
    <col min="26" max="26" width="6.7109375" bestFit="1" customWidth="1"/>
    <col min="27" max="27" width="14.140625" bestFit="1" customWidth="1"/>
    <col min="28" max="28" width="11.140625" bestFit="1" customWidth="1"/>
    <col min="29" max="29" width="9.140625" bestFit="1" customWidth="1"/>
    <col min="30" max="30" width="9.140625" customWidth="1"/>
    <col min="31" max="31" width="12" bestFit="1" customWidth="1"/>
    <col min="32" max="34" width="11" bestFit="1" customWidth="1"/>
    <col min="35" max="35" width="9.140625" customWidth="1"/>
    <col min="36" max="36" width="10.5703125" style="1" customWidth="1"/>
    <col min="37" max="37" width="11.28515625" style="1" customWidth="1"/>
    <col min="38" max="38" width="9.140625" customWidth="1"/>
    <col min="39" max="39" width="9.7109375" customWidth="1"/>
    <col min="40" max="40" width="7.28515625" customWidth="1"/>
    <col min="41" max="41" width="5.85546875" customWidth="1"/>
    <col min="42" max="42" width="12.7109375" style="1" customWidth="1"/>
    <col min="43" max="43" width="18.140625" style="1" customWidth="1"/>
    <col min="44" max="44" width="10.7109375" customWidth="1"/>
    <col min="45" max="16384" width="9.140625" hidden="1"/>
  </cols>
  <sheetData>
    <row r="1" spans="1:44">
      <c r="A1" s="70" t="s">
        <v>833</v>
      </c>
      <c r="G1" t="s">
        <v>834</v>
      </c>
      <c r="H1" s="1"/>
      <c r="J1" s="1"/>
      <c r="K1" s="1"/>
      <c r="U1" s="128"/>
      <c r="V1" s="128"/>
      <c r="W1" s="128"/>
      <c r="X1" s="129"/>
      <c r="Y1" s="130"/>
      <c r="Z1" s="130"/>
      <c r="AA1" s="131"/>
      <c r="AG1" s="1"/>
    </row>
    <row r="2" spans="1:44">
      <c r="A2" s="39" t="s">
        <v>869</v>
      </c>
      <c r="B2" s="39" t="s">
        <v>870</v>
      </c>
      <c r="C2" s="39" t="s">
        <v>871</v>
      </c>
      <c r="D2" s="39" t="s">
        <v>872</v>
      </c>
      <c r="E2" s="39" t="s">
        <v>873</v>
      </c>
      <c r="F2" s="39" t="s">
        <v>874</v>
      </c>
      <c r="G2" s="39" t="s">
        <v>875</v>
      </c>
      <c r="H2" s="39" t="s">
        <v>876</v>
      </c>
      <c r="I2" s="39" t="s">
        <v>877</v>
      </c>
      <c r="J2" s="39" t="s">
        <v>878</v>
      </c>
      <c r="K2" s="39" t="s">
        <v>879</v>
      </c>
      <c r="L2" s="39" t="s">
        <v>880</v>
      </c>
      <c r="M2" s="39" t="s">
        <v>881</v>
      </c>
      <c r="N2" s="39" t="s">
        <v>882</v>
      </c>
      <c r="O2" s="39" t="s">
        <v>883</v>
      </c>
      <c r="P2" s="39" t="s">
        <v>884</v>
      </c>
      <c r="Q2" s="39" t="s">
        <v>885</v>
      </c>
      <c r="R2" s="39" t="s">
        <v>886</v>
      </c>
      <c r="S2" s="39" t="s">
        <v>887</v>
      </c>
      <c r="T2" s="39" t="s">
        <v>888</v>
      </c>
      <c r="U2" s="39" t="s">
        <v>889</v>
      </c>
      <c r="V2" s="39" t="s">
        <v>890</v>
      </c>
      <c r="W2" s="39" t="s">
        <v>891</v>
      </c>
      <c r="X2" s="39" t="s">
        <v>892</v>
      </c>
      <c r="Y2" s="39" t="s">
        <v>893</v>
      </c>
      <c r="Z2" s="39" t="s">
        <v>894</v>
      </c>
      <c r="AA2" s="39" t="s">
        <v>895</v>
      </c>
      <c r="AB2" s="39" t="s">
        <v>896</v>
      </c>
      <c r="AC2" s="39" t="s">
        <v>897</v>
      </c>
      <c r="AD2" s="39" t="s">
        <v>898</v>
      </c>
      <c r="AE2" s="39" t="s">
        <v>899</v>
      </c>
      <c r="AF2" s="39" t="s">
        <v>900</v>
      </c>
      <c r="AG2" s="39" t="s">
        <v>901</v>
      </c>
      <c r="AH2" s="39" t="s">
        <v>902</v>
      </c>
      <c r="AI2" s="39" t="s">
        <v>905</v>
      </c>
      <c r="AJ2" s="137" t="s">
        <v>906</v>
      </c>
      <c r="AK2" s="137" t="s">
        <v>908</v>
      </c>
      <c r="AL2" s="39" t="s">
        <v>916</v>
      </c>
      <c r="AM2" t="s">
        <v>917</v>
      </c>
      <c r="AN2" t="s">
        <v>918</v>
      </c>
      <c r="AO2" t="s">
        <v>919</v>
      </c>
      <c r="AP2" s="1" t="s">
        <v>920</v>
      </c>
      <c r="AQ2" s="1" t="s">
        <v>921</v>
      </c>
    </row>
    <row r="3" spans="1:44">
      <c r="D3" s="126">
        <f>SUM(D7:D338)</f>
        <v>868784.10000000021</v>
      </c>
      <c r="E3" s="126">
        <f t="shared" ref="E3:T3" si="0">SUM(E7:E338)</f>
        <v>13879.199999999993</v>
      </c>
      <c r="F3" s="126">
        <f t="shared" si="0"/>
        <v>13879.199999999993</v>
      </c>
      <c r="G3" s="8">
        <f t="shared" si="0"/>
        <v>157828409.74954274</v>
      </c>
      <c r="H3" s="1">
        <f t="shared" si="0"/>
        <v>52801060.859999992</v>
      </c>
      <c r="I3" s="8">
        <f t="shared" si="0"/>
        <v>115</v>
      </c>
      <c r="J3" s="1">
        <f t="shared" si="0"/>
        <v>52801060.859999992</v>
      </c>
      <c r="K3" s="1">
        <f t="shared" si="0"/>
        <v>210629470.60954282</v>
      </c>
      <c r="L3" s="8">
        <f t="shared" si="0"/>
        <v>289832084.20999998</v>
      </c>
      <c r="M3" s="8">
        <f t="shared" si="0"/>
        <v>289832084.20999998</v>
      </c>
      <c r="N3" s="8">
        <f t="shared" si="0"/>
        <v>325118583.53931451</v>
      </c>
      <c r="O3" s="8">
        <f t="shared" si="0"/>
        <v>55</v>
      </c>
      <c r="P3" s="8">
        <f t="shared" si="0"/>
        <v>1930382.81</v>
      </c>
      <c r="Q3" s="8">
        <f t="shared" si="0"/>
        <v>1930382.81</v>
      </c>
      <c r="R3" s="8">
        <f t="shared" si="0"/>
        <v>511496.55999999994</v>
      </c>
      <c r="S3" s="8">
        <f t="shared" si="0"/>
        <v>511496.55999999994</v>
      </c>
      <c r="T3" s="8">
        <f t="shared" si="0"/>
        <v>323699697.28931445</v>
      </c>
      <c r="U3" s="128"/>
      <c r="V3" s="128"/>
      <c r="W3" s="128"/>
      <c r="X3" s="132">
        <f t="shared" ref="X3" si="1">SUM(X7:X338)</f>
        <v>851876.1580000004</v>
      </c>
      <c r="Y3" s="130"/>
      <c r="Z3" s="130"/>
      <c r="AA3" s="133">
        <f t="shared" ref="AA3" si="2">SUM(AA7:AA338)</f>
        <v>6157216629</v>
      </c>
      <c r="AB3" s="126">
        <f>+AA3/X3</f>
        <v>7227.8306784118231</v>
      </c>
      <c r="AE3" s="8">
        <f t="shared" ref="AE3:AJ3" si="3">SUM(AE7:AE338)</f>
        <v>161496427.35794276</v>
      </c>
      <c r="AF3" s="8">
        <f t="shared" si="3"/>
        <v>40952434.432123348</v>
      </c>
      <c r="AG3" s="1">
        <f t="shared" si="3"/>
        <v>19286064</v>
      </c>
      <c r="AH3" s="1">
        <f t="shared" si="3"/>
        <v>55961267.545080326</v>
      </c>
      <c r="AJ3" s="1">
        <f t="shared" si="3"/>
        <v>868784.10000000021</v>
      </c>
      <c r="AK3" s="1">
        <f t="shared" ref="AK3" si="4">SUM(AK7:AK338)</f>
        <v>867435.2565000006</v>
      </c>
      <c r="AP3" s="1">
        <f t="shared" ref="AP3:AQ3" si="5">SUM(AP7:AP338)</f>
        <v>157828409.71999997</v>
      </c>
      <c r="AQ3" s="1">
        <f t="shared" si="5"/>
        <v>45847437.830000021</v>
      </c>
    </row>
    <row r="4" spans="1:44">
      <c r="H4" s="1"/>
      <c r="J4" s="1"/>
      <c r="K4" s="1"/>
      <c r="U4" s="128"/>
      <c r="V4" s="128"/>
      <c r="W4" s="128"/>
      <c r="X4" s="129"/>
      <c r="Y4" s="130"/>
      <c r="Z4" s="130"/>
      <c r="AA4" s="131"/>
      <c r="AG4" s="1"/>
      <c r="AK4" s="137" t="s">
        <v>909</v>
      </c>
    </row>
    <row r="5" spans="1:44">
      <c r="C5" s="39" t="s">
        <v>835</v>
      </c>
      <c r="E5" s="39" t="s">
        <v>836</v>
      </c>
      <c r="F5">
        <v>0</v>
      </c>
      <c r="G5">
        <v>193</v>
      </c>
      <c r="H5" s="1"/>
      <c r="I5" t="s">
        <v>837</v>
      </c>
      <c r="J5" s="25">
        <v>1</v>
      </c>
      <c r="K5" s="25"/>
      <c r="L5" s="1"/>
      <c r="M5" s="25">
        <v>1</v>
      </c>
      <c r="O5" t="s">
        <v>838</v>
      </c>
      <c r="P5" s="1"/>
      <c r="Q5" s="25">
        <v>1</v>
      </c>
      <c r="R5" s="1"/>
      <c r="S5" s="25">
        <v>1</v>
      </c>
      <c r="U5" s="134" t="s">
        <v>839</v>
      </c>
      <c r="V5" s="134"/>
      <c r="W5" s="134" t="s">
        <v>835</v>
      </c>
      <c r="X5" s="129"/>
      <c r="Y5" s="135" t="s">
        <v>840</v>
      </c>
      <c r="Z5" s="135" t="s">
        <v>835</v>
      </c>
      <c r="AA5" s="136" t="s">
        <v>841</v>
      </c>
      <c r="AC5" s="3">
        <v>8799.15</v>
      </c>
      <c r="AE5">
        <f>+G5</f>
        <v>193</v>
      </c>
      <c r="AG5" s="1"/>
      <c r="AJ5" s="137" t="s">
        <v>903</v>
      </c>
      <c r="AK5" s="137" t="s">
        <v>907</v>
      </c>
    </row>
    <row r="6" spans="1:44">
      <c r="A6" t="s">
        <v>842</v>
      </c>
      <c r="B6" t="s">
        <v>843</v>
      </c>
      <c r="C6" s="39" t="s">
        <v>844</v>
      </c>
      <c r="D6" s="39" t="s">
        <v>845</v>
      </c>
      <c r="E6" s="39" t="s">
        <v>846</v>
      </c>
      <c r="F6" s="39" t="s">
        <v>847</v>
      </c>
      <c r="G6" s="39" t="s">
        <v>848</v>
      </c>
      <c r="H6" s="137" t="s">
        <v>849</v>
      </c>
      <c r="I6" s="137" t="s">
        <v>850</v>
      </c>
      <c r="J6" s="137" t="s">
        <v>851</v>
      </c>
      <c r="K6" s="137" t="s">
        <v>852</v>
      </c>
      <c r="L6" s="137" t="s">
        <v>838</v>
      </c>
      <c r="M6" s="137" t="s">
        <v>853</v>
      </c>
      <c r="N6" s="137" t="s">
        <v>854</v>
      </c>
      <c r="O6" s="137" t="s">
        <v>850</v>
      </c>
      <c r="P6" s="137" t="s">
        <v>855</v>
      </c>
      <c r="Q6" s="137" t="s">
        <v>856</v>
      </c>
      <c r="R6" s="137" t="s">
        <v>857</v>
      </c>
      <c r="S6" s="137" t="s">
        <v>858</v>
      </c>
      <c r="T6" s="137" t="s">
        <v>859</v>
      </c>
      <c r="U6" s="138" t="s">
        <v>860</v>
      </c>
      <c r="V6" s="138"/>
      <c r="W6" s="138" t="s">
        <v>844</v>
      </c>
      <c r="X6" s="138" t="s">
        <v>861</v>
      </c>
      <c r="Y6" s="136" t="s">
        <v>860</v>
      </c>
      <c r="Z6" s="136" t="s">
        <v>844</v>
      </c>
      <c r="AA6" s="136" t="s">
        <v>862</v>
      </c>
      <c r="AB6" s="137" t="s">
        <v>863</v>
      </c>
      <c r="AC6" s="137" t="s">
        <v>864</v>
      </c>
      <c r="AD6" s="137" t="s">
        <v>865</v>
      </c>
      <c r="AE6" s="137" t="s">
        <v>866</v>
      </c>
      <c r="AF6" s="137" t="s">
        <v>867</v>
      </c>
      <c r="AG6" s="137" t="s">
        <v>868</v>
      </c>
      <c r="AH6" s="137" t="s">
        <v>854</v>
      </c>
      <c r="AJ6" s="1" t="s">
        <v>904</v>
      </c>
      <c r="AK6" s="1" t="s">
        <v>904</v>
      </c>
      <c r="AM6" t="s">
        <v>910</v>
      </c>
      <c r="AN6" t="s">
        <v>911</v>
      </c>
      <c r="AO6" t="s">
        <v>912</v>
      </c>
      <c r="AP6" s="1" t="s">
        <v>913</v>
      </c>
      <c r="AQ6" s="1" t="s">
        <v>922</v>
      </c>
      <c r="AR6" t="s">
        <v>915</v>
      </c>
    </row>
    <row r="7" spans="1:44">
      <c r="A7" s="139">
        <v>1</v>
      </c>
      <c r="B7" s="139">
        <v>1</v>
      </c>
      <c r="C7" s="8">
        <f>+A7-B7</f>
        <v>0</v>
      </c>
      <c r="D7" s="140">
        <v>1281.4000000000001</v>
      </c>
      <c r="E7" s="140">
        <v>47.57</v>
      </c>
      <c r="F7" s="140">
        <f>+E7+F$5</f>
        <v>47.57</v>
      </c>
      <c r="G7" s="1">
        <f>+G$5*D7*(MIN(1,F7/35))</f>
        <v>247310.2</v>
      </c>
      <c r="H7" s="139">
        <v>0</v>
      </c>
      <c r="I7" s="8">
        <f>+IF(H7&gt;0,1,0)</f>
        <v>0</v>
      </c>
      <c r="J7" s="1">
        <f>+H7*J$5</f>
        <v>0</v>
      </c>
      <c r="K7" s="1">
        <f>+G7+J7</f>
        <v>247310.2</v>
      </c>
      <c r="L7" s="139">
        <v>104959.6</v>
      </c>
      <c r="M7" s="1">
        <f>+L7*M$5</f>
        <v>104959.6</v>
      </c>
      <c r="N7" s="8">
        <f>+MAX(K7,M7)</f>
        <v>247310.2</v>
      </c>
      <c r="O7" s="8">
        <f>+IF(M7&gt;K7,1,0)</f>
        <v>0</v>
      </c>
      <c r="P7" s="139">
        <v>0</v>
      </c>
      <c r="Q7" s="1">
        <f>+P7*Q$5</f>
        <v>0</v>
      </c>
      <c r="R7" s="139">
        <v>0</v>
      </c>
      <c r="S7" s="1">
        <f>+R7*S$5</f>
        <v>0</v>
      </c>
      <c r="T7" s="8">
        <f t="shared" ref="T7:T70" si="6">+N7-Q7+S7</f>
        <v>247310.2</v>
      </c>
      <c r="U7" s="141">
        <v>1</v>
      </c>
      <c r="V7" s="141" t="s">
        <v>1029</v>
      </c>
      <c r="W7" s="95">
        <f t="shared" ref="W7:W70" si="7">+A7-U7</f>
        <v>0</v>
      </c>
      <c r="X7" s="139">
        <v>1368.3159999999998</v>
      </c>
      <c r="Y7" s="142">
        <v>1</v>
      </c>
      <c r="Z7" s="143">
        <f t="shared" ref="Z7:Z70" si="8">+A7-Y7</f>
        <v>0</v>
      </c>
      <c r="AA7" s="144">
        <v>15915526</v>
      </c>
      <c r="AB7" s="126">
        <f>+AA7/X7</f>
        <v>11631.469631284004</v>
      </c>
      <c r="AC7" s="127">
        <f>+MIN(1,AB7/AC$5)</f>
        <v>1</v>
      </c>
      <c r="AD7" s="127">
        <f>1-AC7</f>
        <v>0</v>
      </c>
      <c r="AE7" s="1">
        <f t="shared" ref="AE7:AE70" si="9">MIN(T7,+AE$5*D7)</f>
        <v>247310.2</v>
      </c>
      <c r="AF7" s="8">
        <f>+AD7*AE7</f>
        <v>0</v>
      </c>
      <c r="AG7" s="1"/>
      <c r="AH7" s="8">
        <f>+MAX(AF7,AG7)</f>
        <v>0</v>
      </c>
      <c r="AI7">
        <v>1</v>
      </c>
      <c r="AJ7" s="1">
        <v>1281.4000000000001</v>
      </c>
      <c r="AK7" s="1">
        <v>1279.222</v>
      </c>
      <c r="AM7" t="s">
        <v>914</v>
      </c>
      <c r="AN7">
        <v>1</v>
      </c>
      <c r="AO7">
        <v>1</v>
      </c>
      <c r="AP7" s="1">
        <v>247310.2</v>
      </c>
      <c r="AQ7" s="1">
        <v>22950</v>
      </c>
      <c r="AR7">
        <f t="shared" ref="AR7:AR70" si="10">+AN7-A7</f>
        <v>0</v>
      </c>
    </row>
    <row r="8" spans="1:44">
      <c r="A8" s="139">
        <v>1.2</v>
      </c>
      <c r="B8" s="139">
        <v>1</v>
      </c>
      <c r="C8" s="8">
        <f t="shared" ref="C8:C71" si="11">+A8-B8</f>
        <v>0.19999999999999996</v>
      </c>
      <c r="D8" s="140">
        <v>38457.800000000003</v>
      </c>
      <c r="E8" s="140">
        <v>55.17</v>
      </c>
      <c r="F8" s="140">
        <f t="shared" ref="F8:F71" si="12">+E8+F$5</f>
        <v>55.17</v>
      </c>
      <c r="G8" s="1">
        <f t="shared" ref="G8:G71" si="13">+G$5*D8*(MIN(1,F8/35))</f>
        <v>7422355.4000000004</v>
      </c>
      <c r="H8" s="139">
        <v>0</v>
      </c>
      <c r="I8" s="8">
        <f t="shared" ref="I8:I71" si="14">+IF(H8&gt;0,1,0)</f>
        <v>0</v>
      </c>
      <c r="J8" s="1">
        <f t="shared" ref="J8:J71" si="15">+H8*J$5</f>
        <v>0</v>
      </c>
      <c r="K8" s="1">
        <f t="shared" ref="K8:K71" si="16">+G8+J8</f>
        <v>7422355.4000000004</v>
      </c>
      <c r="L8" s="139">
        <v>20482283.390000001</v>
      </c>
      <c r="M8" s="1">
        <f t="shared" ref="M8:M71" si="17">+L8*M$5</f>
        <v>20482283.390000001</v>
      </c>
      <c r="N8" s="8">
        <f t="shared" ref="N8:N71" si="18">+MAX(K8,M8)</f>
        <v>20482283.390000001</v>
      </c>
      <c r="O8" s="8">
        <f t="shared" ref="O8:O71" si="19">+IF(M8&gt;K8,1,0)</f>
        <v>1</v>
      </c>
      <c r="P8" s="139">
        <v>0</v>
      </c>
      <c r="Q8" s="1">
        <f t="shared" ref="Q8:Q71" si="20">+P8*Q$5</f>
        <v>0</v>
      </c>
      <c r="R8" s="139">
        <v>0</v>
      </c>
      <c r="S8" s="1">
        <f t="shared" ref="S8:S71" si="21">+R8*S$5</f>
        <v>0</v>
      </c>
      <c r="T8" s="8">
        <f t="shared" si="6"/>
        <v>20482283.390000001</v>
      </c>
      <c r="U8" s="141">
        <v>1.2</v>
      </c>
      <c r="V8" s="141" t="s">
        <v>1030</v>
      </c>
      <c r="W8" s="95">
        <f t="shared" si="7"/>
        <v>0</v>
      </c>
      <c r="X8" s="139">
        <v>37760.151500000007</v>
      </c>
      <c r="Y8" s="142">
        <v>1.3</v>
      </c>
      <c r="Z8" s="143">
        <f t="shared" si="8"/>
        <v>-0.10000000000000009</v>
      </c>
      <c r="AA8" s="144">
        <v>458339506</v>
      </c>
      <c r="AB8" s="126">
        <f t="shared" ref="AB8:AB71" si="22">+AA8/X8</f>
        <v>12138.179742207865</v>
      </c>
      <c r="AC8" s="127">
        <f t="shared" ref="AC8:AC71" si="23">+MIN(1,AB8/AC$5)</f>
        <v>1</v>
      </c>
      <c r="AD8" s="127">
        <f t="shared" ref="AD8:AD71" si="24">1-AC8</f>
        <v>0</v>
      </c>
      <c r="AE8" s="1">
        <f t="shared" si="9"/>
        <v>7422355.4000000004</v>
      </c>
      <c r="AF8" s="8">
        <f t="shared" ref="AF8:AF71" si="25">+AD8*AE8</f>
        <v>0</v>
      </c>
      <c r="AG8" s="1">
        <v>11000000</v>
      </c>
      <c r="AH8" s="8">
        <f t="shared" ref="AH8:AH71" si="26">+MAX(AF8,AG8)</f>
        <v>11000000</v>
      </c>
      <c r="AI8">
        <v>1</v>
      </c>
      <c r="AJ8" s="1">
        <v>38457.800000000003</v>
      </c>
      <c r="AK8" s="1">
        <v>38391.531999999999</v>
      </c>
      <c r="AM8" t="s">
        <v>914</v>
      </c>
      <c r="AN8">
        <v>1</v>
      </c>
      <c r="AO8">
        <v>3</v>
      </c>
      <c r="AP8" s="1">
        <v>7422355.4000000004</v>
      </c>
      <c r="AQ8" s="1">
        <v>2583692</v>
      </c>
      <c r="AR8">
        <f t="shared" si="10"/>
        <v>-0.19999999999999996</v>
      </c>
    </row>
    <row r="9" spans="1:44">
      <c r="A9" s="139">
        <v>2</v>
      </c>
      <c r="B9" s="139">
        <v>2</v>
      </c>
      <c r="C9" s="8">
        <f t="shared" si="11"/>
        <v>0</v>
      </c>
      <c r="D9" s="140">
        <v>277.8</v>
      </c>
      <c r="E9" s="140">
        <v>30.48</v>
      </c>
      <c r="F9" s="140">
        <f t="shared" si="12"/>
        <v>30.48</v>
      </c>
      <c r="G9" s="1">
        <f t="shared" si="13"/>
        <v>46691.35405714286</v>
      </c>
      <c r="H9" s="139">
        <v>0</v>
      </c>
      <c r="I9" s="8">
        <f t="shared" si="14"/>
        <v>0</v>
      </c>
      <c r="J9" s="1">
        <f t="shared" si="15"/>
        <v>0</v>
      </c>
      <c r="K9" s="1">
        <f t="shared" si="16"/>
        <v>46691.35405714286</v>
      </c>
      <c r="L9" s="139">
        <v>35583.14</v>
      </c>
      <c r="M9" s="1">
        <f t="shared" si="17"/>
        <v>35583.14</v>
      </c>
      <c r="N9" s="8">
        <f t="shared" si="18"/>
        <v>46691.35405714286</v>
      </c>
      <c r="O9" s="8">
        <f t="shared" si="19"/>
        <v>0</v>
      </c>
      <c r="P9" s="139">
        <v>0</v>
      </c>
      <c r="Q9" s="1">
        <f t="shared" si="20"/>
        <v>0</v>
      </c>
      <c r="R9" s="139">
        <v>0</v>
      </c>
      <c r="S9" s="1">
        <f t="shared" si="21"/>
        <v>0</v>
      </c>
      <c r="T9" s="8">
        <f t="shared" si="6"/>
        <v>46691.35405714286</v>
      </c>
      <c r="U9" s="141">
        <v>2</v>
      </c>
      <c r="V9" s="141" t="s">
        <v>1031</v>
      </c>
      <c r="W9" s="95">
        <f t="shared" si="7"/>
        <v>0</v>
      </c>
      <c r="X9" s="139">
        <v>305.34199999999998</v>
      </c>
      <c r="Y9" s="142">
        <v>2</v>
      </c>
      <c r="Z9" s="143">
        <f t="shared" si="8"/>
        <v>0</v>
      </c>
      <c r="AA9" s="144">
        <v>1278409</v>
      </c>
      <c r="AB9" s="126">
        <f t="shared" si="22"/>
        <v>4186.8101997104886</v>
      </c>
      <c r="AC9" s="127">
        <f t="shared" si="23"/>
        <v>0.47581984620224554</v>
      </c>
      <c r="AD9" s="127">
        <f t="shared" si="24"/>
        <v>0.5241801537977544</v>
      </c>
      <c r="AE9" s="1">
        <f t="shared" si="9"/>
        <v>46691.35405714286</v>
      </c>
      <c r="AF9" s="8">
        <f t="shared" si="25"/>
        <v>24474.681150698547</v>
      </c>
      <c r="AG9" s="1"/>
      <c r="AH9" s="8">
        <f t="shared" si="26"/>
        <v>24474.681150698547</v>
      </c>
      <c r="AI9">
        <v>2</v>
      </c>
      <c r="AJ9" s="1">
        <v>277.8</v>
      </c>
      <c r="AK9" s="1">
        <v>279.84199999999998</v>
      </c>
      <c r="AM9" t="s">
        <v>914</v>
      </c>
      <c r="AN9">
        <v>2</v>
      </c>
      <c r="AO9">
        <v>1</v>
      </c>
      <c r="AP9" s="1">
        <v>46691.35</v>
      </c>
      <c r="AQ9" s="1">
        <v>20100</v>
      </c>
      <c r="AR9">
        <f t="shared" si="10"/>
        <v>0</v>
      </c>
    </row>
    <row r="10" spans="1:44">
      <c r="A10" s="139">
        <v>4</v>
      </c>
      <c r="B10" s="139">
        <v>4</v>
      </c>
      <c r="C10" s="8">
        <f t="shared" si="11"/>
        <v>0</v>
      </c>
      <c r="D10" s="140">
        <v>530</v>
      </c>
      <c r="E10" s="140">
        <v>44.06</v>
      </c>
      <c r="F10" s="140">
        <f t="shared" si="12"/>
        <v>44.06</v>
      </c>
      <c r="G10" s="1">
        <f t="shared" si="13"/>
        <v>102290</v>
      </c>
      <c r="H10" s="139">
        <v>0</v>
      </c>
      <c r="I10" s="8">
        <f t="shared" si="14"/>
        <v>0</v>
      </c>
      <c r="J10" s="1">
        <f t="shared" si="15"/>
        <v>0</v>
      </c>
      <c r="K10" s="1">
        <f t="shared" si="16"/>
        <v>102290</v>
      </c>
      <c r="L10" s="139">
        <v>170370</v>
      </c>
      <c r="M10" s="1">
        <f t="shared" si="17"/>
        <v>170370</v>
      </c>
      <c r="N10" s="8">
        <f t="shared" si="18"/>
        <v>170370</v>
      </c>
      <c r="O10" s="8">
        <f t="shared" si="19"/>
        <v>1</v>
      </c>
      <c r="P10" s="139">
        <v>0</v>
      </c>
      <c r="Q10" s="1">
        <f t="shared" si="20"/>
        <v>0</v>
      </c>
      <c r="R10" s="139">
        <v>0</v>
      </c>
      <c r="S10" s="1">
        <f t="shared" si="21"/>
        <v>0</v>
      </c>
      <c r="T10" s="8">
        <f t="shared" si="6"/>
        <v>170370</v>
      </c>
      <c r="U10" s="141">
        <v>4</v>
      </c>
      <c r="V10" s="141" t="s">
        <v>1032</v>
      </c>
      <c r="W10" s="95">
        <f t="shared" si="7"/>
        <v>0</v>
      </c>
      <c r="X10" s="139">
        <v>422.50199999999995</v>
      </c>
      <c r="Y10" s="142">
        <v>4</v>
      </c>
      <c r="Z10" s="143">
        <f t="shared" si="8"/>
        <v>0</v>
      </c>
      <c r="AA10" s="144">
        <v>8137294</v>
      </c>
      <c r="AB10" s="126">
        <f t="shared" si="22"/>
        <v>19259.776285082677</v>
      </c>
      <c r="AC10" s="127">
        <f t="shared" si="23"/>
        <v>1</v>
      </c>
      <c r="AD10" s="127">
        <f t="shared" si="24"/>
        <v>0</v>
      </c>
      <c r="AE10" s="1">
        <f t="shared" si="9"/>
        <v>102290</v>
      </c>
      <c r="AF10" s="8">
        <f t="shared" si="25"/>
        <v>0</v>
      </c>
      <c r="AG10" s="1"/>
      <c r="AH10" s="8">
        <f t="shared" si="26"/>
        <v>0</v>
      </c>
      <c r="AI10">
        <v>4</v>
      </c>
      <c r="AJ10" s="1">
        <v>530</v>
      </c>
      <c r="AK10" s="1">
        <v>506.988</v>
      </c>
      <c r="AM10" t="s">
        <v>914</v>
      </c>
      <c r="AN10">
        <v>4</v>
      </c>
      <c r="AO10">
        <v>1</v>
      </c>
      <c r="AP10" s="1">
        <v>102290</v>
      </c>
      <c r="AQ10" s="1">
        <v>136450</v>
      </c>
      <c r="AR10">
        <f t="shared" si="10"/>
        <v>0</v>
      </c>
    </row>
    <row r="11" spans="1:44">
      <c r="A11" s="139">
        <v>6</v>
      </c>
      <c r="B11" s="139">
        <v>6</v>
      </c>
      <c r="C11" s="8">
        <f t="shared" si="11"/>
        <v>0</v>
      </c>
      <c r="D11" s="140">
        <v>3876.4</v>
      </c>
      <c r="E11" s="140">
        <v>46.27</v>
      </c>
      <c r="F11" s="140">
        <f t="shared" si="12"/>
        <v>46.27</v>
      </c>
      <c r="G11" s="1">
        <f t="shared" si="13"/>
        <v>748145.20000000007</v>
      </c>
      <c r="H11" s="139">
        <v>0</v>
      </c>
      <c r="I11" s="8">
        <f t="shared" si="14"/>
        <v>0</v>
      </c>
      <c r="J11" s="1">
        <f t="shared" si="15"/>
        <v>0</v>
      </c>
      <c r="K11" s="1">
        <f t="shared" si="16"/>
        <v>748145.20000000007</v>
      </c>
      <c r="L11" s="139">
        <v>659589.6</v>
      </c>
      <c r="M11" s="1">
        <f t="shared" si="17"/>
        <v>659589.6</v>
      </c>
      <c r="N11" s="8">
        <f t="shared" si="18"/>
        <v>748145.20000000007</v>
      </c>
      <c r="O11" s="8">
        <f t="shared" si="19"/>
        <v>0</v>
      </c>
      <c r="P11" s="139">
        <v>0</v>
      </c>
      <c r="Q11" s="1">
        <f t="shared" si="20"/>
        <v>0</v>
      </c>
      <c r="R11" s="139">
        <v>1157</v>
      </c>
      <c r="S11" s="1">
        <f t="shared" si="21"/>
        <v>1157</v>
      </c>
      <c r="T11" s="8">
        <f t="shared" si="6"/>
        <v>749302.20000000007</v>
      </c>
      <c r="U11" s="141">
        <v>6</v>
      </c>
      <c r="V11" s="141" t="s">
        <v>1033</v>
      </c>
      <c r="W11" s="95">
        <f t="shared" si="7"/>
        <v>0</v>
      </c>
      <c r="X11" s="139">
        <v>3714.2339999999995</v>
      </c>
      <c r="Y11" s="142">
        <v>6</v>
      </c>
      <c r="Z11" s="143">
        <f t="shared" si="8"/>
        <v>0</v>
      </c>
      <c r="AA11" s="144">
        <v>17607081</v>
      </c>
      <c r="AB11" s="126">
        <f t="shared" si="22"/>
        <v>4740.4339629651777</v>
      </c>
      <c r="AC11" s="127">
        <f t="shared" si="23"/>
        <v>0.53873771477531096</v>
      </c>
      <c r="AD11" s="127">
        <f t="shared" si="24"/>
        <v>0.46126228522468904</v>
      </c>
      <c r="AE11" s="1">
        <f t="shared" si="9"/>
        <v>748145.20000000007</v>
      </c>
      <c r="AF11" s="8">
        <f t="shared" si="25"/>
        <v>345091.16463188204</v>
      </c>
      <c r="AG11" s="1"/>
      <c r="AH11" s="8">
        <f t="shared" si="26"/>
        <v>345091.16463188204</v>
      </c>
      <c r="AI11">
        <v>6</v>
      </c>
      <c r="AJ11" s="1">
        <v>3876.4</v>
      </c>
      <c r="AK11" s="1">
        <v>3869.8039999999996</v>
      </c>
      <c r="AM11" t="s">
        <v>914</v>
      </c>
      <c r="AN11">
        <v>6</v>
      </c>
      <c r="AO11">
        <v>3</v>
      </c>
      <c r="AP11" s="1">
        <v>748145.2</v>
      </c>
      <c r="AQ11" s="1">
        <v>411500</v>
      </c>
      <c r="AR11">
        <f t="shared" si="10"/>
        <v>0</v>
      </c>
    </row>
    <row r="12" spans="1:44">
      <c r="A12" s="139">
        <v>11</v>
      </c>
      <c r="B12" s="139">
        <v>11</v>
      </c>
      <c r="C12" s="8">
        <f t="shared" si="11"/>
        <v>0</v>
      </c>
      <c r="D12" s="140">
        <v>40387.199999999997</v>
      </c>
      <c r="E12" s="140">
        <v>41.52</v>
      </c>
      <c r="F12" s="140">
        <f t="shared" si="12"/>
        <v>41.52</v>
      </c>
      <c r="G12" s="1">
        <f t="shared" si="13"/>
        <v>7794729.5999999996</v>
      </c>
      <c r="H12" s="139">
        <v>0</v>
      </c>
      <c r="I12" s="8">
        <f t="shared" si="14"/>
        <v>0</v>
      </c>
      <c r="J12" s="1">
        <f t="shared" si="15"/>
        <v>0</v>
      </c>
      <c r="K12" s="1">
        <f t="shared" si="16"/>
        <v>7794729.5999999996</v>
      </c>
      <c r="L12" s="139">
        <v>13244923.539999999</v>
      </c>
      <c r="M12" s="1">
        <f t="shared" si="17"/>
        <v>13244923.539999999</v>
      </c>
      <c r="N12" s="8">
        <f t="shared" si="18"/>
        <v>13244923.539999999</v>
      </c>
      <c r="O12" s="8">
        <f t="shared" si="19"/>
        <v>1</v>
      </c>
      <c r="P12" s="139">
        <v>0</v>
      </c>
      <c r="Q12" s="1">
        <f t="shared" si="20"/>
        <v>0</v>
      </c>
      <c r="R12" s="139">
        <v>0</v>
      </c>
      <c r="S12" s="1">
        <f t="shared" si="21"/>
        <v>0</v>
      </c>
      <c r="T12" s="8">
        <f t="shared" si="6"/>
        <v>13244923.539999999</v>
      </c>
      <c r="U12" s="141">
        <v>11</v>
      </c>
      <c r="V12" s="141" t="s">
        <v>1034</v>
      </c>
      <c r="W12" s="95">
        <f t="shared" si="7"/>
        <v>0</v>
      </c>
      <c r="X12" s="139">
        <v>40429.295499999993</v>
      </c>
      <c r="Y12" s="142">
        <v>11</v>
      </c>
      <c r="Z12" s="143">
        <f t="shared" si="8"/>
        <v>0</v>
      </c>
      <c r="AA12" s="144">
        <v>217678376</v>
      </c>
      <c r="AB12" s="126">
        <f t="shared" si="22"/>
        <v>5384.1743544603696</v>
      </c>
      <c r="AC12" s="127">
        <f t="shared" si="23"/>
        <v>0.61189709852205831</v>
      </c>
      <c r="AD12" s="127">
        <f t="shared" si="24"/>
        <v>0.38810290147794169</v>
      </c>
      <c r="AE12" s="1">
        <f t="shared" si="9"/>
        <v>7794729.5999999996</v>
      </c>
      <c r="AF12" s="8">
        <f t="shared" si="25"/>
        <v>3025157.1739959959</v>
      </c>
      <c r="AG12" s="1">
        <v>610295</v>
      </c>
      <c r="AH12" s="8">
        <f t="shared" si="26"/>
        <v>3025157.1739959959</v>
      </c>
      <c r="AI12">
        <v>11</v>
      </c>
      <c r="AJ12" s="1">
        <v>40387.199999999997</v>
      </c>
      <c r="AK12" s="1">
        <v>40708.820000000007</v>
      </c>
      <c r="AM12" t="s">
        <v>914</v>
      </c>
      <c r="AN12">
        <v>11</v>
      </c>
      <c r="AO12">
        <v>1</v>
      </c>
      <c r="AP12" s="1">
        <v>7794729.5999999996</v>
      </c>
      <c r="AQ12" s="1">
        <v>2089286.54</v>
      </c>
      <c r="AR12">
        <f t="shared" si="10"/>
        <v>0</v>
      </c>
    </row>
    <row r="13" spans="1:44">
      <c r="A13" s="139">
        <v>12</v>
      </c>
      <c r="B13" s="139">
        <v>12</v>
      </c>
      <c r="C13" s="8">
        <f t="shared" si="11"/>
        <v>0</v>
      </c>
      <c r="D13" s="140">
        <v>6893</v>
      </c>
      <c r="E13" s="140">
        <v>36.78</v>
      </c>
      <c r="F13" s="140">
        <f t="shared" si="12"/>
        <v>36.78</v>
      </c>
      <c r="G13" s="1">
        <f t="shared" si="13"/>
        <v>1330349</v>
      </c>
      <c r="H13" s="139">
        <v>372333.12</v>
      </c>
      <c r="I13" s="8">
        <f t="shared" si="14"/>
        <v>1</v>
      </c>
      <c r="J13" s="1">
        <f t="shared" si="15"/>
        <v>372333.12</v>
      </c>
      <c r="K13" s="1">
        <f t="shared" si="16"/>
        <v>1702682.12</v>
      </c>
      <c r="L13" s="139">
        <v>1314840.1200000001</v>
      </c>
      <c r="M13" s="1">
        <f t="shared" si="17"/>
        <v>1314840.1200000001</v>
      </c>
      <c r="N13" s="8">
        <f t="shared" si="18"/>
        <v>1702682.12</v>
      </c>
      <c r="O13" s="8">
        <f t="shared" si="19"/>
        <v>0</v>
      </c>
      <c r="P13" s="139">
        <v>0</v>
      </c>
      <c r="Q13" s="1">
        <f t="shared" si="20"/>
        <v>0</v>
      </c>
      <c r="R13" s="139">
        <v>0</v>
      </c>
      <c r="S13" s="1">
        <f t="shared" si="21"/>
        <v>0</v>
      </c>
      <c r="T13" s="8">
        <f t="shared" si="6"/>
        <v>1702682.12</v>
      </c>
      <c r="U13" s="141">
        <v>12</v>
      </c>
      <c r="V13" s="141" t="s">
        <v>1035</v>
      </c>
      <c r="W13" s="95">
        <f t="shared" si="7"/>
        <v>0</v>
      </c>
      <c r="X13" s="139">
        <v>6811.0315000000001</v>
      </c>
      <c r="Y13" s="142">
        <v>12</v>
      </c>
      <c r="Z13" s="143">
        <f t="shared" si="8"/>
        <v>0</v>
      </c>
      <c r="AA13" s="144">
        <v>32277402</v>
      </c>
      <c r="AB13" s="126">
        <f t="shared" si="22"/>
        <v>4738.9888007418549</v>
      </c>
      <c r="AC13" s="127">
        <f t="shared" si="23"/>
        <v>0.5385734759314087</v>
      </c>
      <c r="AD13" s="127">
        <f t="shared" si="24"/>
        <v>0.4614265240685913</v>
      </c>
      <c r="AE13" s="1">
        <f t="shared" si="9"/>
        <v>1330349</v>
      </c>
      <c r="AF13" s="8">
        <f t="shared" si="25"/>
        <v>613858.31486812641</v>
      </c>
      <c r="AG13" s="1"/>
      <c r="AH13" s="8">
        <f t="shared" si="26"/>
        <v>613858.31486812641</v>
      </c>
      <c r="AI13">
        <v>12</v>
      </c>
      <c r="AJ13" s="1">
        <v>6893</v>
      </c>
      <c r="AK13" s="1">
        <v>6875.3639999999996</v>
      </c>
      <c r="AM13" t="s">
        <v>914</v>
      </c>
      <c r="AN13">
        <v>12</v>
      </c>
      <c r="AO13">
        <v>1</v>
      </c>
      <c r="AP13" s="1">
        <v>1330349</v>
      </c>
      <c r="AQ13" s="1">
        <v>501355</v>
      </c>
      <c r="AR13">
        <f t="shared" si="10"/>
        <v>0</v>
      </c>
    </row>
    <row r="14" spans="1:44">
      <c r="A14" s="139">
        <v>13</v>
      </c>
      <c r="B14" s="139">
        <v>13</v>
      </c>
      <c r="C14" s="8">
        <f t="shared" si="11"/>
        <v>0</v>
      </c>
      <c r="D14" s="140">
        <v>3657</v>
      </c>
      <c r="E14" s="140">
        <v>49.61</v>
      </c>
      <c r="F14" s="140">
        <f t="shared" si="12"/>
        <v>49.61</v>
      </c>
      <c r="G14" s="1">
        <f t="shared" si="13"/>
        <v>705801</v>
      </c>
      <c r="H14" s="139">
        <v>0</v>
      </c>
      <c r="I14" s="8">
        <f t="shared" si="14"/>
        <v>0</v>
      </c>
      <c r="J14" s="1">
        <f t="shared" si="15"/>
        <v>0</v>
      </c>
      <c r="K14" s="1">
        <f t="shared" si="16"/>
        <v>705801</v>
      </c>
      <c r="L14" s="139">
        <v>479658.61</v>
      </c>
      <c r="M14" s="1">
        <f t="shared" si="17"/>
        <v>479658.61</v>
      </c>
      <c r="N14" s="8">
        <f t="shared" si="18"/>
        <v>705801</v>
      </c>
      <c r="O14" s="8">
        <f t="shared" si="19"/>
        <v>0</v>
      </c>
      <c r="P14" s="139">
        <v>0</v>
      </c>
      <c r="Q14" s="1">
        <f t="shared" si="20"/>
        <v>0</v>
      </c>
      <c r="R14" s="139">
        <v>0</v>
      </c>
      <c r="S14" s="1">
        <f t="shared" si="21"/>
        <v>0</v>
      </c>
      <c r="T14" s="8">
        <f t="shared" si="6"/>
        <v>705801</v>
      </c>
      <c r="U14" s="141">
        <v>13</v>
      </c>
      <c r="V14" s="141" t="s">
        <v>1036</v>
      </c>
      <c r="W14" s="95">
        <f t="shared" si="7"/>
        <v>0</v>
      </c>
      <c r="X14" s="139">
        <v>3537.3719999999998</v>
      </c>
      <c r="Y14" s="142">
        <v>13</v>
      </c>
      <c r="Z14" s="143">
        <f t="shared" si="8"/>
        <v>0</v>
      </c>
      <c r="AA14" s="144">
        <v>21274343</v>
      </c>
      <c r="AB14" s="126">
        <f t="shared" si="22"/>
        <v>6014.1661662952047</v>
      </c>
      <c r="AC14" s="127">
        <f t="shared" si="23"/>
        <v>0.68349399274875466</v>
      </c>
      <c r="AD14" s="127">
        <f t="shared" si="24"/>
        <v>0.31650600725124534</v>
      </c>
      <c r="AE14" s="1">
        <f t="shared" si="9"/>
        <v>705801</v>
      </c>
      <c r="AF14" s="8">
        <f t="shared" si="25"/>
        <v>223390.2564239362</v>
      </c>
      <c r="AG14" s="1"/>
      <c r="AH14" s="8">
        <f t="shared" si="26"/>
        <v>223390.2564239362</v>
      </c>
      <c r="AI14">
        <v>13</v>
      </c>
      <c r="AJ14" s="1">
        <v>3657</v>
      </c>
      <c r="AK14" s="1">
        <v>3646.8399999999997</v>
      </c>
      <c r="AM14" t="s">
        <v>914</v>
      </c>
      <c r="AN14">
        <v>13</v>
      </c>
      <c r="AO14">
        <v>1</v>
      </c>
      <c r="AP14" s="1">
        <v>705801</v>
      </c>
      <c r="AQ14" s="1">
        <v>245610.61</v>
      </c>
      <c r="AR14">
        <f t="shared" si="10"/>
        <v>0</v>
      </c>
    </row>
    <row r="15" spans="1:44">
      <c r="A15" s="139">
        <v>14</v>
      </c>
      <c r="B15" s="139">
        <v>14</v>
      </c>
      <c r="C15" s="8">
        <f t="shared" si="11"/>
        <v>0</v>
      </c>
      <c r="D15" s="140">
        <v>3254.6</v>
      </c>
      <c r="E15" s="140">
        <v>51.7</v>
      </c>
      <c r="F15" s="140">
        <f t="shared" si="12"/>
        <v>51.7</v>
      </c>
      <c r="G15" s="1">
        <f t="shared" si="13"/>
        <v>628137.79999999993</v>
      </c>
      <c r="H15" s="139">
        <v>1985754.75</v>
      </c>
      <c r="I15" s="8">
        <f t="shared" si="14"/>
        <v>1</v>
      </c>
      <c r="J15" s="1">
        <f t="shared" si="15"/>
        <v>1985754.75</v>
      </c>
      <c r="K15" s="1">
        <f t="shared" si="16"/>
        <v>2613892.5499999998</v>
      </c>
      <c r="L15" s="139">
        <v>2705756.81</v>
      </c>
      <c r="M15" s="1">
        <f t="shared" si="17"/>
        <v>2705756.81</v>
      </c>
      <c r="N15" s="8">
        <f t="shared" si="18"/>
        <v>2705756.81</v>
      </c>
      <c r="O15" s="8">
        <f t="shared" si="19"/>
        <v>1</v>
      </c>
      <c r="P15" s="139">
        <v>447002.06</v>
      </c>
      <c r="Q15" s="1">
        <f t="shared" si="20"/>
        <v>447002.06</v>
      </c>
      <c r="R15" s="139">
        <v>0</v>
      </c>
      <c r="S15" s="1">
        <f t="shared" si="21"/>
        <v>0</v>
      </c>
      <c r="T15" s="8">
        <f t="shared" si="6"/>
        <v>2258754.75</v>
      </c>
      <c r="U15" s="141">
        <v>14</v>
      </c>
      <c r="V15" s="141" t="s">
        <v>1037</v>
      </c>
      <c r="W15" s="95">
        <f t="shared" si="7"/>
        <v>0</v>
      </c>
      <c r="X15" s="139">
        <v>3165.1680000000001</v>
      </c>
      <c r="Y15" s="142">
        <v>14</v>
      </c>
      <c r="Z15" s="143">
        <f t="shared" si="8"/>
        <v>0</v>
      </c>
      <c r="AA15" s="144">
        <v>13989750</v>
      </c>
      <c r="AB15" s="126">
        <f t="shared" si="22"/>
        <v>4419.9075688873381</v>
      </c>
      <c r="AC15" s="127">
        <f t="shared" si="23"/>
        <v>0.50231074238845097</v>
      </c>
      <c r="AD15" s="127">
        <f t="shared" si="24"/>
        <v>0.49768925761154903</v>
      </c>
      <c r="AE15" s="1">
        <f t="shared" si="9"/>
        <v>628137.79999999993</v>
      </c>
      <c r="AF15" s="8">
        <f t="shared" si="25"/>
        <v>312617.43535975163</v>
      </c>
      <c r="AG15" s="1"/>
      <c r="AH15" s="8">
        <f t="shared" si="26"/>
        <v>312617.43535975163</v>
      </c>
      <c r="AI15">
        <v>14</v>
      </c>
      <c r="AJ15" s="1">
        <v>3254.6</v>
      </c>
      <c r="AK15" s="1">
        <v>3250.2060000000006</v>
      </c>
      <c r="AM15" t="s">
        <v>914</v>
      </c>
      <c r="AN15">
        <v>14</v>
      </c>
      <c r="AO15">
        <v>1</v>
      </c>
      <c r="AP15" s="1">
        <v>628137.80000000005</v>
      </c>
      <c r="AQ15" s="1">
        <v>511707.66</v>
      </c>
      <c r="AR15">
        <f t="shared" si="10"/>
        <v>0</v>
      </c>
    </row>
    <row r="16" spans="1:44">
      <c r="A16" s="139">
        <v>15</v>
      </c>
      <c r="B16" s="139">
        <v>15</v>
      </c>
      <c r="C16" s="8">
        <f t="shared" si="11"/>
        <v>0</v>
      </c>
      <c r="D16" s="140">
        <v>4912.2</v>
      </c>
      <c r="E16" s="140">
        <v>35.53</v>
      </c>
      <c r="F16" s="140">
        <f t="shared" si="12"/>
        <v>35.53</v>
      </c>
      <c r="G16" s="1">
        <f t="shared" si="13"/>
        <v>948054.6</v>
      </c>
      <c r="H16" s="139">
        <v>792683.66</v>
      </c>
      <c r="I16" s="8">
        <f t="shared" si="14"/>
        <v>1</v>
      </c>
      <c r="J16" s="1">
        <f t="shared" si="15"/>
        <v>792683.66</v>
      </c>
      <c r="K16" s="1">
        <f t="shared" si="16"/>
        <v>1740738.26</v>
      </c>
      <c r="L16" s="139">
        <v>1107064.46</v>
      </c>
      <c r="M16" s="1">
        <f t="shared" si="17"/>
        <v>1107064.46</v>
      </c>
      <c r="N16" s="8">
        <f t="shared" si="18"/>
        <v>1740738.26</v>
      </c>
      <c r="O16" s="8">
        <f t="shared" si="19"/>
        <v>0</v>
      </c>
      <c r="P16" s="139">
        <v>0</v>
      </c>
      <c r="Q16" s="1">
        <f t="shared" si="20"/>
        <v>0</v>
      </c>
      <c r="R16" s="139">
        <v>0</v>
      </c>
      <c r="S16" s="1">
        <f t="shared" si="21"/>
        <v>0</v>
      </c>
      <c r="T16" s="8">
        <f t="shared" si="6"/>
        <v>1740738.26</v>
      </c>
      <c r="U16" s="141">
        <v>15</v>
      </c>
      <c r="V16" s="141" t="s">
        <v>1038</v>
      </c>
      <c r="W16" s="95">
        <f t="shared" si="7"/>
        <v>0</v>
      </c>
      <c r="X16" s="139">
        <v>5216.326</v>
      </c>
      <c r="Y16" s="142">
        <v>15</v>
      </c>
      <c r="Z16" s="143">
        <f t="shared" si="8"/>
        <v>0</v>
      </c>
      <c r="AA16" s="144">
        <v>28222776</v>
      </c>
      <c r="AB16" s="126">
        <f t="shared" si="22"/>
        <v>5410.4701278255998</v>
      </c>
      <c r="AC16" s="127">
        <f t="shared" si="23"/>
        <v>0.61488554324288136</v>
      </c>
      <c r="AD16" s="127">
        <f t="shared" si="24"/>
        <v>0.38511445675711864</v>
      </c>
      <c r="AE16" s="1">
        <f t="shared" si="9"/>
        <v>948054.6</v>
      </c>
      <c r="AF16" s="8">
        <f t="shared" si="25"/>
        <v>365109.5322550874</v>
      </c>
      <c r="AG16" s="1"/>
      <c r="AH16" s="8">
        <f t="shared" si="26"/>
        <v>365109.5322550874</v>
      </c>
      <c r="AI16">
        <v>15</v>
      </c>
      <c r="AJ16" s="1">
        <v>4912.2</v>
      </c>
      <c r="AK16" s="1">
        <v>4903.5659999999998</v>
      </c>
      <c r="AM16" t="s">
        <v>914</v>
      </c>
      <c r="AN16">
        <v>15</v>
      </c>
      <c r="AO16">
        <v>1</v>
      </c>
      <c r="AP16" s="1">
        <v>948054.6</v>
      </c>
      <c r="AQ16" s="1">
        <v>0</v>
      </c>
      <c r="AR16">
        <f t="shared" si="10"/>
        <v>0</v>
      </c>
    </row>
    <row r="17" spans="1:44">
      <c r="A17" s="139">
        <v>16</v>
      </c>
      <c r="B17" s="139">
        <v>16</v>
      </c>
      <c r="C17" s="8">
        <f t="shared" si="11"/>
        <v>0</v>
      </c>
      <c r="D17" s="140">
        <v>6086.8</v>
      </c>
      <c r="E17" s="140">
        <v>34.840000000000003</v>
      </c>
      <c r="F17" s="140">
        <f t="shared" si="12"/>
        <v>34.840000000000003</v>
      </c>
      <c r="G17" s="1">
        <f t="shared" si="13"/>
        <v>1169382.1033142861</v>
      </c>
      <c r="H17" s="139">
        <v>659228.32999999996</v>
      </c>
      <c r="I17" s="8">
        <f t="shared" si="14"/>
        <v>1</v>
      </c>
      <c r="J17" s="1">
        <f t="shared" si="15"/>
        <v>659228.32999999996</v>
      </c>
      <c r="K17" s="1">
        <f t="shared" si="16"/>
        <v>1828610.4333142862</v>
      </c>
      <c r="L17" s="139">
        <v>1189912.55</v>
      </c>
      <c r="M17" s="1">
        <f t="shared" si="17"/>
        <v>1189912.55</v>
      </c>
      <c r="N17" s="8">
        <f t="shared" si="18"/>
        <v>1828610.4333142862</v>
      </c>
      <c r="O17" s="8">
        <f t="shared" si="19"/>
        <v>0</v>
      </c>
      <c r="P17" s="139">
        <v>0</v>
      </c>
      <c r="Q17" s="1">
        <f t="shared" si="20"/>
        <v>0</v>
      </c>
      <c r="R17" s="139">
        <v>0</v>
      </c>
      <c r="S17" s="1">
        <f t="shared" si="21"/>
        <v>0</v>
      </c>
      <c r="T17" s="8">
        <f t="shared" si="6"/>
        <v>1828610.4333142862</v>
      </c>
      <c r="U17" s="141">
        <v>16</v>
      </c>
      <c r="V17" s="141" t="s">
        <v>1039</v>
      </c>
      <c r="W17" s="95">
        <f t="shared" si="7"/>
        <v>0</v>
      </c>
      <c r="X17" s="139">
        <v>5717.6059999999998</v>
      </c>
      <c r="Y17" s="142">
        <v>16</v>
      </c>
      <c r="Z17" s="143">
        <f t="shared" si="8"/>
        <v>0</v>
      </c>
      <c r="AA17" s="144">
        <v>38916933</v>
      </c>
      <c r="AB17" s="126">
        <f t="shared" si="22"/>
        <v>6806.5083533213028</v>
      </c>
      <c r="AC17" s="127">
        <f t="shared" si="23"/>
        <v>0.77354157541595525</v>
      </c>
      <c r="AD17" s="127">
        <f t="shared" si="24"/>
        <v>0.22645842458404475</v>
      </c>
      <c r="AE17" s="1">
        <f t="shared" si="9"/>
        <v>1174752.4000000001</v>
      </c>
      <c r="AF17" s="8">
        <f t="shared" si="25"/>
        <v>266032.57778032561</v>
      </c>
      <c r="AG17" s="1"/>
      <c r="AH17" s="8">
        <f t="shared" si="26"/>
        <v>266032.57778032561</v>
      </c>
      <c r="AI17">
        <v>16</v>
      </c>
      <c r="AJ17" s="1">
        <v>6086.8</v>
      </c>
      <c r="AK17" s="1">
        <v>6069.1040000000003</v>
      </c>
      <c r="AM17" t="s">
        <v>914</v>
      </c>
      <c r="AN17">
        <v>16</v>
      </c>
      <c r="AO17">
        <v>1</v>
      </c>
      <c r="AP17" s="1">
        <v>1169382.1000000001</v>
      </c>
      <c r="AQ17" s="1">
        <v>142909.84</v>
      </c>
      <c r="AR17">
        <f t="shared" si="10"/>
        <v>0</v>
      </c>
    </row>
    <row r="18" spans="1:44">
      <c r="A18" s="139">
        <v>22</v>
      </c>
      <c r="B18" s="139">
        <v>22</v>
      </c>
      <c r="C18" s="8">
        <f t="shared" si="11"/>
        <v>0</v>
      </c>
      <c r="D18" s="140">
        <v>3243.2</v>
      </c>
      <c r="E18" s="140">
        <v>41.24</v>
      </c>
      <c r="F18" s="140">
        <f t="shared" si="12"/>
        <v>41.24</v>
      </c>
      <c r="G18" s="1">
        <f t="shared" si="13"/>
        <v>625937.6</v>
      </c>
      <c r="H18" s="139">
        <v>0</v>
      </c>
      <c r="I18" s="8">
        <f t="shared" si="14"/>
        <v>0</v>
      </c>
      <c r="J18" s="1">
        <f t="shared" si="15"/>
        <v>0</v>
      </c>
      <c r="K18" s="1">
        <f t="shared" si="16"/>
        <v>625937.6</v>
      </c>
      <c r="L18" s="139">
        <v>207564.79999999999</v>
      </c>
      <c r="M18" s="1">
        <f t="shared" si="17"/>
        <v>207564.79999999999</v>
      </c>
      <c r="N18" s="8">
        <f t="shared" si="18"/>
        <v>625937.6</v>
      </c>
      <c r="O18" s="8">
        <f t="shared" si="19"/>
        <v>0</v>
      </c>
      <c r="P18" s="139">
        <v>0</v>
      </c>
      <c r="Q18" s="1">
        <f t="shared" si="20"/>
        <v>0</v>
      </c>
      <c r="R18" s="139">
        <v>0</v>
      </c>
      <c r="S18" s="1">
        <f t="shared" si="21"/>
        <v>0</v>
      </c>
      <c r="T18" s="8">
        <f t="shared" si="6"/>
        <v>625937.6</v>
      </c>
      <c r="U18" s="141">
        <v>22</v>
      </c>
      <c r="V18" s="141" t="s">
        <v>1040</v>
      </c>
      <c r="W18" s="95">
        <f t="shared" si="7"/>
        <v>0</v>
      </c>
      <c r="X18" s="139">
        <v>3091.5529999999999</v>
      </c>
      <c r="Y18" s="142">
        <v>22</v>
      </c>
      <c r="Z18" s="143">
        <f t="shared" si="8"/>
        <v>0</v>
      </c>
      <c r="AA18" s="144">
        <v>21968664</v>
      </c>
      <c r="AB18" s="126">
        <f t="shared" si="22"/>
        <v>7106.0285882208718</v>
      </c>
      <c r="AC18" s="127">
        <f t="shared" si="23"/>
        <v>0.80758125366891942</v>
      </c>
      <c r="AD18" s="127">
        <f t="shared" si="24"/>
        <v>0.19241874633108058</v>
      </c>
      <c r="AE18" s="1">
        <f t="shared" si="9"/>
        <v>625937.6</v>
      </c>
      <c r="AF18" s="8">
        <f t="shared" si="25"/>
        <v>120442.12827348537</v>
      </c>
      <c r="AG18" s="1"/>
      <c r="AH18" s="8">
        <f t="shared" si="26"/>
        <v>120442.12827348537</v>
      </c>
      <c r="AI18">
        <v>22</v>
      </c>
      <c r="AJ18" s="1">
        <v>3243.2</v>
      </c>
      <c r="AK18" s="1">
        <v>3244.0759999999996</v>
      </c>
      <c r="AM18" t="s">
        <v>914</v>
      </c>
      <c r="AN18">
        <v>22</v>
      </c>
      <c r="AO18">
        <v>1</v>
      </c>
      <c r="AP18" s="1">
        <v>625937.6</v>
      </c>
      <c r="AQ18" s="1">
        <v>0</v>
      </c>
      <c r="AR18">
        <f t="shared" si="10"/>
        <v>0</v>
      </c>
    </row>
    <row r="19" spans="1:44">
      <c r="A19" s="139">
        <v>23</v>
      </c>
      <c r="B19" s="139">
        <v>23</v>
      </c>
      <c r="C19" s="8">
        <f t="shared" si="11"/>
        <v>0</v>
      </c>
      <c r="D19" s="140">
        <v>1004</v>
      </c>
      <c r="E19" s="140">
        <v>35.72</v>
      </c>
      <c r="F19" s="140">
        <f t="shared" si="12"/>
        <v>35.72</v>
      </c>
      <c r="G19" s="1">
        <f t="shared" si="13"/>
        <v>193772</v>
      </c>
      <c r="H19" s="139">
        <v>1022654.92</v>
      </c>
      <c r="I19" s="8">
        <f t="shared" si="14"/>
        <v>1</v>
      </c>
      <c r="J19" s="1">
        <f t="shared" si="15"/>
        <v>1022654.92</v>
      </c>
      <c r="K19" s="1">
        <f t="shared" si="16"/>
        <v>1216426.92</v>
      </c>
      <c r="L19" s="139">
        <v>1111360.92</v>
      </c>
      <c r="M19" s="1">
        <f t="shared" si="17"/>
        <v>1111360.92</v>
      </c>
      <c r="N19" s="8">
        <f t="shared" si="18"/>
        <v>1216426.92</v>
      </c>
      <c r="O19" s="8">
        <f t="shared" si="19"/>
        <v>0</v>
      </c>
      <c r="P19" s="139">
        <v>100000</v>
      </c>
      <c r="Q19" s="1">
        <f t="shared" si="20"/>
        <v>100000</v>
      </c>
      <c r="R19" s="139">
        <v>0</v>
      </c>
      <c r="S19" s="1">
        <f t="shared" si="21"/>
        <v>0</v>
      </c>
      <c r="T19" s="8">
        <f t="shared" si="6"/>
        <v>1116426.92</v>
      </c>
      <c r="U19" s="141">
        <v>23</v>
      </c>
      <c r="V19" s="141" t="s">
        <v>1041</v>
      </c>
      <c r="W19" s="95">
        <f t="shared" si="7"/>
        <v>0</v>
      </c>
      <c r="X19" s="139">
        <v>993.00599999999997</v>
      </c>
      <c r="Y19" s="142">
        <v>23</v>
      </c>
      <c r="Z19" s="143">
        <f t="shared" si="8"/>
        <v>0</v>
      </c>
      <c r="AA19" s="144">
        <v>6767572</v>
      </c>
      <c r="AB19" s="126">
        <f t="shared" si="22"/>
        <v>6815.2377729842519</v>
      </c>
      <c r="AC19" s="127">
        <f t="shared" si="23"/>
        <v>0.77453365074856684</v>
      </c>
      <c r="AD19" s="127">
        <f t="shared" si="24"/>
        <v>0.22546634925143316</v>
      </c>
      <c r="AE19" s="1">
        <f t="shared" si="9"/>
        <v>193772</v>
      </c>
      <c r="AF19" s="8">
        <f t="shared" si="25"/>
        <v>43689.065427148707</v>
      </c>
      <c r="AG19" s="1"/>
      <c r="AH19" s="8">
        <f t="shared" si="26"/>
        <v>43689.065427148707</v>
      </c>
      <c r="AI19">
        <v>23</v>
      </c>
      <c r="AJ19" s="1">
        <v>1004</v>
      </c>
      <c r="AK19" s="1">
        <v>954.03000000000009</v>
      </c>
      <c r="AM19" t="s">
        <v>914</v>
      </c>
      <c r="AN19">
        <v>23</v>
      </c>
      <c r="AO19">
        <v>1</v>
      </c>
      <c r="AP19" s="1">
        <v>193772</v>
      </c>
      <c r="AQ19" s="1">
        <v>24450</v>
      </c>
      <c r="AR19">
        <f t="shared" si="10"/>
        <v>0</v>
      </c>
    </row>
    <row r="20" spans="1:44">
      <c r="A20" s="139">
        <v>25</v>
      </c>
      <c r="B20" s="139">
        <v>25</v>
      </c>
      <c r="C20" s="8">
        <f t="shared" si="11"/>
        <v>0</v>
      </c>
      <c r="D20" s="140">
        <v>87.2</v>
      </c>
      <c r="E20" s="140">
        <v>15</v>
      </c>
      <c r="F20" s="140">
        <f t="shared" si="12"/>
        <v>15</v>
      </c>
      <c r="G20" s="1">
        <f t="shared" si="13"/>
        <v>7212.6857142857152</v>
      </c>
      <c r="H20" s="139">
        <v>0</v>
      </c>
      <c r="I20" s="8">
        <f t="shared" si="14"/>
        <v>0</v>
      </c>
      <c r="J20" s="1">
        <f t="shared" si="15"/>
        <v>0</v>
      </c>
      <c r="K20" s="1">
        <f t="shared" si="16"/>
        <v>7212.6857142857152</v>
      </c>
      <c r="L20" s="139">
        <v>10616.34</v>
      </c>
      <c r="M20" s="1">
        <f t="shared" si="17"/>
        <v>10616.34</v>
      </c>
      <c r="N20" s="8">
        <f t="shared" si="18"/>
        <v>10616.34</v>
      </c>
      <c r="O20" s="8">
        <f t="shared" si="19"/>
        <v>1</v>
      </c>
      <c r="P20" s="139">
        <v>0</v>
      </c>
      <c r="Q20" s="1">
        <f t="shared" si="20"/>
        <v>0</v>
      </c>
      <c r="R20" s="139">
        <v>0</v>
      </c>
      <c r="S20" s="1">
        <f t="shared" si="21"/>
        <v>0</v>
      </c>
      <c r="T20" s="8">
        <f t="shared" si="6"/>
        <v>10616.34</v>
      </c>
      <c r="U20" s="141">
        <v>25</v>
      </c>
      <c r="V20" s="141" t="s">
        <v>1042</v>
      </c>
      <c r="W20" s="95">
        <f t="shared" si="7"/>
        <v>0</v>
      </c>
      <c r="X20" s="139">
        <v>64.385999999999996</v>
      </c>
      <c r="Y20" s="142">
        <v>25</v>
      </c>
      <c r="Z20" s="143">
        <f t="shared" si="8"/>
        <v>0</v>
      </c>
      <c r="AA20" s="144">
        <v>0</v>
      </c>
      <c r="AB20" s="126">
        <f t="shared" si="22"/>
        <v>0</v>
      </c>
      <c r="AC20" s="127">
        <f t="shared" si="23"/>
        <v>0</v>
      </c>
      <c r="AD20" s="127">
        <f t="shared" si="24"/>
        <v>1</v>
      </c>
      <c r="AE20" s="1">
        <f t="shared" si="9"/>
        <v>10616.34</v>
      </c>
      <c r="AF20" s="8">
        <f t="shared" si="25"/>
        <v>10616.34</v>
      </c>
      <c r="AG20" s="1"/>
      <c r="AH20" s="8">
        <f t="shared" si="26"/>
        <v>10616.34</v>
      </c>
      <c r="AI20">
        <v>25</v>
      </c>
      <c r="AJ20" s="1">
        <v>87.2</v>
      </c>
      <c r="AK20" s="1">
        <v>87.16</v>
      </c>
      <c r="AM20" t="s">
        <v>914</v>
      </c>
      <c r="AN20">
        <v>25</v>
      </c>
      <c r="AO20">
        <v>1</v>
      </c>
      <c r="AP20" s="1">
        <v>7212.69</v>
      </c>
      <c r="AQ20" s="1">
        <v>8224.57</v>
      </c>
      <c r="AR20">
        <f t="shared" si="10"/>
        <v>0</v>
      </c>
    </row>
    <row r="21" spans="1:44">
      <c r="A21" s="139">
        <v>31</v>
      </c>
      <c r="B21" s="139">
        <v>31</v>
      </c>
      <c r="C21" s="8">
        <f t="shared" si="11"/>
        <v>0</v>
      </c>
      <c r="D21" s="140">
        <v>5417.8</v>
      </c>
      <c r="E21" s="140">
        <v>29.13</v>
      </c>
      <c r="F21" s="140">
        <f t="shared" si="12"/>
        <v>29.13</v>
      </c>
      <c r="G21" s="1">
        <f t="shared" si="13"/>
        <v>870267.4057714286</v>
      </c>
      <c r="H21" s="139">
        <v>0</v>
      </c>
      <c r="I21" s="8">
        <f t="shared" si="14"/>
        <v>0</v>
      </c>
      <c r="J21" s="1">
        <f t="shared" si="15"/>
        <v>0</v>
      </c>
      <c r="K21" s="1">
        <f t="shared" si="16"/>
        <v>870267.4057714286</v>
      </c>
      <c r="L21" s="139">
        <v>524981.68999999994</v>
      </c>
      <c r="M21" s="1">
        <f t="shared" si="17"/>
        <v>524981.68999999994</v>
      </c>
      <c r="N21" s="8">
        <f t="shared" si="18"/>
        <v>870267.4057714286</v>
      </c>
      <c r="O21" s="8">
        <f t="shared" si="19"/>
        <v>0</v>
      </c>
      <c r="P21" s="139">
        <v>0</v>
      </c>
      <c r="Q21" s="1">
        <f t="shared" si="20"/>
        <v>0</v>
      </c>
      <c r="R21" s="139">
        <v>0</v>
      </c>
      <c r="S21" s="1">
        <f t="shared" si="21"/>
        <v>0</v>
      </c>
      <c r="T21" s="8">
        <f t="shared" si="6"/>
        <v>870267.4057714286</v>
      </c>
      <c r="U21" s="141">
        <v>31</v>
      </c>
      <c r="V21" s="141" t="s">
        <v>1043</v>
      </c>
      <c r="W21" s="95">
        <f t="shared" si="7"/>
        <v>0</v>
      </c>
      <c r="X21" s="139">
        <v>5504.4140000000007</v>
      </c>
      <c r="Y21" s="142">
        <v>31</v>
      </c>
      <c r="Z21" s="143">
        <f t="shared" si="8"/>
        <v>0</v>
      </c>
      <c r="AA21" s="144">
        <v>32442434</v>
      </c>
      <c r="AB21" s="126">
        <f t="shared" si="22"/>
        <v>5893.894245599985</v>
      </c>
      <c r="AC21" s="127">
        <f t="shared" si="23"/>
        <v>0.66982540877243657</v>
      </c>
      <c r="AD21" s="127">
        <f t="shared" si="24"/>
        <v>0.33017459122756343</v>
      </c>
      <c r="AE21" s="1">
        <f t="shared" si="9"/>
        <v>870267.4057714286</v>
      </c>
      <c r="AF21" s="8">
        <f t="shared" si="25"/>
        <v>287340.18495925353</v>
      </c>
      <c r="AG21" s="1"/>
      <c r="AH21" s="8">
        <f t="shared" si="26"/>
        <v>287340.18495925353</v>
      </c>
      <c r="AI21">
        <v>31</v>
      </c>
      <c r="AJ21" s="1">
        <v>5417.8</v>
      </c>
      <c r="AK21" s="1">
        <v>5416.2160000000003</v>
      </c>
      <c r="AM21" t="s">
        <v>914</v>
      </c>
      <c r="AN21">
        <v>31</v>
      </c>
      <c r="AO21">
        <v>1</v>
      </c>
      <c r="AP21" s="1">
        <v>870267.4</v>
      </c>
      <c r="AQ21" s="1">
        <v>236395.61</v>
      </c>
      <c r="AR21">
        <f t="shared" si="10"/>
        <v>0</v>
      </c>
    </row>
    <row r="22" spans="1:44">
      <c r="A22" s="139">
        <v>32</v>
      </c>
      <c r="B22" s="139">
        <v>32</v>
      </c>
      <c r="C22" s="8">
        <f t="shared" si="11"/>
        <v>0</v>
      </c>
      <c r="D22" s="140">
        <v>673.6</v>
      </c>
      <c r="E22" s="140">
        <v>38.590000000000003</v>
      </c>
      <c r="F22" s="140">
        <f t="shared" si="12"/>
        <v>38.590000000000003</v>
      </c>
      <c r="G22" s="1">
        <f t="shared" si="13"/>
        <v>130004.8</v>
      </c>
      <c r="H22" s="139">
        <v>194460</v>
      </c>
      <c r="I22" s="8">
        <f t="shared" si="14"/>
        <v>1</v>
      </c>
      <c r="J22" s="1">
        <f t="shared" si="15"/>
        <v>194460</v>
      </c>
      <c r="K22" s="1">
        <f t="shared" si="16"/>
        <v>324464.8</v>
      </c>
      <c r="L22" s="139">
        <v>284070.40000000002</v>
      </c>
      <c r="M22" s="1">
        <f t="shared" si="17"/>
        <v>284070.40000000002</v>
      </c>
      <c r="N22" s="8">
        <f t="shared" si="18"/>
        <v>324464.8</v>
      </c>
      <c r="O22" s="8">
        <f t="shared" si="19"/>
        <v>0</v>
      </c>
      <c r="P22" s="139">
        <v>0</v>
      </c>
      <c r="Q22" s="1">
        <f t="shared" si="20"/>
        <v>0</v>
      </c>
      <c r="R22" s="139">
        <v>0</v>
      </c>
      <c r="S22" s="1">
        <f t="shared" si="21"/>
        <v>0</v>
      </c>
      <c r="T22" s="8">
        <f t="shared" si="6"/>
        <v>324464.8</v>
      </c>
      <c r="U22" s="141">
        <v>32</v>
      </c>
      <c r="V22" s="141" t="s">
        <v>1044</v>
      </c>
      <c r="W22" s="95">
        <f t="shared" si="7"/>
        <v>0</v>
      </c>
      <c r="X22" s="139">
        <v>681.28199999999993</v>
      </c>
      <c r="Y22" s="142">
        <v>32</v>
      </c>
      <c r="Z22" s="143">
        <f t="shared" si="8"/>
        <v>0</v>
      </c>
      <c r="AA22" s="144">
        <v>2907970</v>
      </c>
      <c r="AB22" s="126">
        <f t="shared" si="22"/>
        <v>4268.3793201640437</v>
      </c>
      <c r="AC22" s="127">
        <f t="shared" si="23"/>
        <v>0.48508995984430814</v>
      </c>
      <c r="AD22" s="127">
        <f t="shared" si="24"/>
        <v>0.51491004015569186</v>
      </c>
      <c r="AE22" s="1">
        <f t="shared" si="9"/>
        <v>130004.8</v>
      </c>
      <c r="AF22" s="8">
        <f t="shared" si="25"/>
        <v>66940.77678843269</v>
      </c>
      <c r="AG22" s="1"/>
      <c r="AH22" s="8">
        <f t="shared" si="26"/>
        <v>66940.77678843269</v>
      </c>
      <c r="AI22">
        <v>32</v>
      </c>
      <c r="AJ22" s="1">
        <v>673.6</v>
      </c>
      <c r="AK22" s="1">
        <v>670.69200000000001</v>
      </c>
      <c r="AM22" t="s">
        <v>914</v>
      </c>
      <c r="AN22">
        <v>32</v>
      </c>
      <c r="AO22">
        <v>1</v>
      </c>
      <c r="AP22" s="1">
        <v>130004.8</v>
      </c>
      <c r="AQ22" s="1">
        <v>46500</v>
      </c>
      <c r="AR22">
        <f t="shared" si="10"/>
        <v>0</v>
      </c>
    </row>
    <row r="23" spans="1:44">
      <c r="A23" s="139">
        <v>36</v>
      </c>
      <c r="B23" s="139">
        <v>36</v>
      </c>
      <c r="C23" s="8">
        <f t="shared" si="11"/>
        <v>0</v>
      </c>
      <c r="D23" s="140">
        <v>287.2</v>
      </c>
      <c r="E23" s="140">
        <v>25.84</v>
      </c>
      <c r="F23" s="140">
        <f t="shared" si="12"/>
        <v>25.84</v>
      </c>
      <c r="G23" s="1">
        <f t="shared" si="13"/>
        <v>40922.88182857143</v>
      </c>
      <c r="H23" s="139">
        <v>0</v>
      </c>
      <c r="I23" s="8">
        <f t="shared" si="14"/>
        <v>0</v>
      </c>
      <c r="J23" s="1">
        <f t="shared" si="15"/>
        <v>0</v>
      </c>
      <c r="K23" s="1">
        <f t="shared" si="16"/>
        <v>40922.88182857143</v>
      </c>
      <c r="L23" s="139">
        <v>13570.28</v>
      </c>
      <c r="M23" s="1">
        <f t="shared" si="17"/>
        <v>13570.28</v>
      </c>
      <c r="N23" s="8">
        <f t="shared" si="18"/>
        <v>40922.88182857143</v>
      </c>
      <c r="O23" s="8">
        <f t="shared" si="19"/>
        <v>0</v>
      </c>
      <c r="P23" s="139">
        <v>0</v>
      </c>
      <c r="Q23" s="1">
        <f t="shared" si="20"/>
        <v>0</v>
      </c>
      <c r="R23" s="139">
        <v>0</v>
      </c>
      <c r="S23" s="1">
        <f t="shared" si="21"/>
        <v>0</v>
      </c>
      <c r="T23" s="8">
        <f t="shared" si="6"/>
        <v>40922.88182857143</v>
      </c>
      <c r="U23" s="141">
        <v>36</v>
      </c>
      <c r="V23" s="141" t="s">
        <v>1045</v>
      </c>
      <c r="W23" s="95">
        <f t="shared" si="7"/>
        <v>0</v>
      </c>
      <c r="X23" s="139">
        <v>272.09999999999997</v>
      </c>
      <c r="Y23" s="142">
        <v>36</v>
      </c>
      <c r="Z23" s="143">
        <f t="shared" si="8"/>
        <v>0</v>
      </c>
      <c r="AA23" s="144">
        <v>971590</v>
      </c>
      <c r="AB23" s="126">
        <f t="shared" si="22"/>
        <v>3570.709298052187</v>
      </c>
      <c r="AC23" s="127">
        <f t="shared" si="23"/>
        <v>0.40580161698029776</v>
      </c>
      <c r="AD23" s="127">
        <f t="shared" si="24"/>
        <v>0.59419838301970218</v>
      </c>
      <c r="AE23" s="1">
        <f t="shared" si="9"/>
        <v>40922.88182857143</v>
      </c>
      <c r="AF23" s="8">
        <f t="shared" si="25"/>
        <v>24316.310211043496</v>
      </c>
      <c r="AG23" s="1"/>
      <c r="AH23" s="8">
        <f t="shared" si="26"/>
        <v>24316.310211043496</v>
      </c>
      <c r="AI23">
        <v>36</v>
      </c>
      <c r="AJ23" s="1">
        <v>287.2</v>
      </c>
      <c r="AK23" s="1">
        <v>287.38400000000001</v>
      </c>
      <c r="AM23" t="s">
        <v>914</v>
      </c>
      <c r="AN23">
        <v>36</v>
      </c>
      <c r="AO23">
        <v>1</v>
      </c>
      <c r="AP23" s="1">
        <v>40922.879999999997</v>
      </c>
      <c r="AQ23" s="1">
        <v>0</v>
      </c>
      <c r="AR23">
        <f t="shared" si="10"/>
        <v>0</v>
      </c>
    </row>
    <row r="24" spans="1:44">
      <c r="A24" s="139">
        <v>38</v>
      </c>
      <c r="B24" s="139">
        <v>38</v>
      </c>
      <c r="C24" s="8">
        <f t="shared" si="11"/>
        <v>0</v>
      </c>
      <c r="D24" s="140">
        <v>1663</v>
      </c>
      <c r="E24" s="140">
        <v>23.82</v>
      </c>
      <c r="F24" s="140">
        <f t="shared" si="12"/>
        <v>23.82</v>
      </c>
      <c r="G24" s="1">
        <f t="shared" si="13"/>
        <v>218435.52514285716</v>
      </c>
      <c r="H24" s="139">
        <v>0</v>
      </c>
      <c r="I24" s="8">
        <f t="shared" si="14"/>
        <v>0</v>
      </c>
      <c r="J24" s="1">
        <f t="shared" si="15"/>
        <v>0</v>
      </c>
      <c r="K24" s="1">
        <f t="shared" si="16"/>
        <v>218435.52514285716</v>
      </c>
      <c r="L24" s="139">
        <v>219934.58</v>
      </c>
      <c r="M24" s="1">
        <f t="shared" si="17"/>
        <v>219934.58</v>
      </c>
      <c r="N24" s="8">
        <f t="shared" si="18"/>
        <v>219934.58</v>
      </c>
      <c r="O24" s="8">
        <f t="shared" si="19"/>
        <v>1</v>
      </c>
      <c r="P24" s="139">
        <v>0</v>
      </c>
      <c r="Q24" s="1">
        <f t="shared" si="20"/>
        <v>0</v>
      </c>
      <c r="R24" s="139">
        <v>0</v>
      </c>
      <c r="S24" s="1">
        <f t="shared" si="21"/>
        <v>0</v>
      </c>
      <c r="T24" s="8">
        <f t="shared" si="6"/>
        <v>219934.58</v>
      </c>
      <c r="U24" s="141">
        <v>38</v>
      </c>
      <c r="V24" s="141" t="s">
        <v>1046</v>
      </c>
      <c r="W24" s="95">
        <f t="shared" si="7"/>
        <v>0</v>
      </c>
      <c r="X24" s="139">
        <v>1459.624</v>
      </c>
      <c r="Y24" s="142">
        <v>38</v>
      </c>
      <c r="Z24" s="143">
        <f t="shared" si="8"/>
        <v>0</v>
      </c>
      <c r="AA24" s="144">
        <v>10447</v>
      </c>
      <c r="AB24" s="126">
        <f t="shared" si="22"/>
        <v>7.1573227077658359</v>
      </c>
      <c r="AC24" s="127">
        <f t="shared" si="23"/>
        <v>8.1341069396087529E-4</v>
      </c>
      <c r="AD24" s="127">
        <f t="shared" si="24"/>
        <v>0.9991865893060391</v>
      </c>
      <c r="AE24" s="1">
        <f t="shared" si="9"/>
        <v>219934.58</v>
      </c>
      <c r="AF24" s="8">
        <f t="shared" si="25"/>
        <v>219755.68286065618</v>
      </c>
      <c r="AG24" s="1"/>
      <c r="AH24" s="8">
        <f t="shared" si="26"/>
        <v>219755.68286065618</v>
      </c>
      <c r="AI24">
        <v>38</v>
      </c>
      <c r="AJ24" s="1">
        <v>1663</v>
      </c>
      <c r="AK24" s="1">
        <v>1664.4760000000001</v>
      </c>
      <c r="AM24" t="s">
        <v>914</v>
      </c>
      <c r="AN24">
        <v>38</v>
      </c>
      <c r="AO24">
        <v>1</v>
      </c>
      <c r="AP24" s="1">
        <v>218435.53</v>
      </c>
      <c r="AQ24" s="1">
        <v>147500</v>
      </c>
      <c r="AR24">
        <f t="shared" si="10"/>
        <v>0</v>
      </c>
    </row>
    <row r="25" spans="1:44">
      <c r="A25" s="139">
        <v>47</v>
      </c>
      <c r="B25" s="139">
        <v>47</v>
      </c>
      <c r="C25" s="8">
        <f t="shared" si="11"/>
        <v>0</v>
      </c>
      <c r="D25" s="140">
        <v>4605.8</v>
      </c>
      <c r="E25" s="140">
        <v>30.08</v>
      </c>
      <c r="F25" s="140">
        <f t="shared" si="12"/>
        <v>30.08</v>
      </c>
      <c r="G25" s="1">
        <f t="shared" si="13"/>
        <v>763962.73005714291</v>
      </c>
      <c r="H25" s="139">
        <v>0</v>
      </c>
      <c r="I25" s="8">
        <f t="shared" si="14"/>
        <v>0</v>
      </c>
      <c r="J25" s="1">
        <f t="shared" si="15"/>
        <v>0</v>
      </c>
      <c r="K25" s="1">
        <f t="shared" si="16"/>
        <v>763962.73005714291</v>
      </c>
      <c r="L25" s="139">
        <v>360334.79</v>
      </c>
      <c r="M25" s="1">
        <f t="shared" si="17"/>
        <v>360334.79</v>
      </c>
      <c r="N25" s="8">
        <f t="shared" si="18"/>
        <v>763962.73005714291</v>
      </c>
      <c r="O25" s="8">
        <f t="shared" si="19"/>
        <v>0</v>
      </c>
      <c r="P25" s="139">
        <v>0</v>
      </c>
      <c r="Q25" s="1">
        <f t="shared" si="20"/>
        <v>0</v>
      </c>
      <c r="R25" s="139">
        <v>0</v>
      </c>
      <c r="S25" s="1">
        <f t="shared" si="21"/>
        <v>0</v>
      </c>
      <c r="T25" s="8">
        <f t="shared" si="6"/>
        <v>763962.73005714291</v>
      </c>
      <c r="U25" s="141">
        <v>47</v>
      </c>
      <c r="V25" s="141" t="s">
        <v>1047</v>
      </c>
      <c r="W25" s="95">
        <f t="shared" si="7"/>
        <v>0</v>
      </c>
      <c r="X25" s="139">
        <v>4391.6660000000002</v>
      </c>
      <c r="Y25" s="142">
        <v>47</v>
      </c>
      <c r="Z25" s="143">
        <f t="shared" si="8"/>
        <v>0</v>
      </c>
      <c r="AA25" s="144">
        <v>16007033</v>
      </c>
      <c r="AB25" s="126">
        <f t="shared" si="22"/>
        <v>3644.8657525412905</v>
      </c>
      <c r="AC25" s="127">
        <f t="shared" si="23"/>
        <v>0.41422930084625115</v>
      </c>
      <c r="AD25" s="127">
        <f t="shared" si="24"/>
        <v>0.5857706991537488</v>
      </c>
      <c r="AE25" s="1">
        <f t="shared" si="9"/>
        <v>763962.73005714291</v>
      </c>
      <c r="AF25" s="8">
        <f t="shared" si="25"/>
        <v>447506.98251297924</v>
      </c>
      <c r="AG25" s="1"/>
      <c r="AH25" s="8">
        <f t="shared" si="26"/>
        <v>447506.98251297924</v>
      </c>
      <c r="AI25">
        <v>47</v>
      </c>
      <c r="AJ25" s="1">
        <v>4605.8</v>
      </c>
      <c r="AK25" s="1">
        <v>4662.6900000000005</v>
      </c>
      <c r="AM25" t="s">
        <v>914</v>
      </c>
      <c r="AN25">
        <v>47</v>
      </c>
      <c r="AO25">
        <v>1</v>
      </c>
      <c r="AP25" s="1">
        <v>763962.73</v>
      </c>
      <c r="AQ25" s="1">
        <v>107000</v>
      </c>
      <c r="AR25">
        <f t="shared" si="10"/>
        <v>0</v>
      </c>
    </row>
    <row r="26" spans="1:44">
      <c r="A26" s="139">
        <v>51</v>
      </c>
      <c r="B26" s="139">
        <v>51</v>
      </c>
      <c r="C26" s="8">
        <f t="shared" si="11"/>
        <v>0</v>
      </c>
      <c r="D26" s="140">
        <v>2016</v>
      </c>
      <c r="E26" s="140">
        <v>23.88</v>
      </c>
      <c r="F26" s="140">
        <f t="shared" si="12"/>
        <v>23.88</v>
      </c>
      <c r="G26" s="1">
        <f t="shared" si="13"/>
        <v>265469.18400000001</v>
      </c>
      <c r="H26" s="139">
        <v>0</v>
      </c>
      <c r="I26" s="8">
        <f t="shared" si="14"/>
        <v>0</v>
      </c>
      <c r="J26" s="1">
        <f t="shared" si="15"/>
        <v>0</v>
      </c>
      <c r="K26" s="1">
        <f t="shared" si="16"/>
        <v>265469.18400000001</v>
      </c>
      <c r="L26" s="139">
        <v>88031.23</v>
      </c>
      <c r="M26" s="1">
        <f t="shared" si="17"/>
        <v>88031.23</v>
      </c>
      <c r="N26" s="8">
        <f t="shared" si="18"/>
        <v>265469.18400000001</v>
      </c>
      <c r="O26" s="8">
        <f t="shared" si="19"/>
        <v>0</v>
      </c>
      <c r="P26" s="139">
        <v>0</v>
      </c>
      <c r="Q26" s="1">
        <f t="shared" si="20"/>
        <v>0</v>
      </c>
      <c r="R26" s="139">
        <v>0</v>
      </c>
      <c r="S26" s="1">
        <f t="shared" si="21"/>
        <v>0</v>
      </c>
      <c r="T26" s="8">
        <f t="shared" si="6"/>
        <v>265469.18400000001</v>
      </c>
      <c r="U26" s="141">
        <v>51</v>
      </c>
      <c r="V26" s="141" t="s">
        <v>1048</v>
      </c>
      <c r="W26" s="95">
        <f t="shared" si="7"/>
        <v>0</v>
      </c>
      <c r="X26" s="139">
        <v>1949.9549999999999</v>
      </c>
      <c r="Y26" s="142">
        <v>51</v>
      </c>
      <c r="Z26" s="143">
        <f t="shared" si="8"/>
        <v>0</v>
      </c>
      <c r="AA26" s="144">
        <v>5326861</v>
      </c>
      <c r="AB26" s="126">
        <f t="shared" si="22"/>
        <v>2731.7866309735355</v>
      </c>
      <c r="AC26" s="127">
        <f t="shared" si="23"/>
        <v>0.31046028661558622</v>
      </c>
      <c r="AD26" s="127">
        <f t="shared" si="24"/>
        <v>0.68953971338441378</v>
      </c>
      <c r="AE26" s="1">
        <f t="shared" si="9"/>
        <v>265469.18400000001</v>
      </c>
      <c r="AF26" s="8">
        <f t="shared" si="25"/>
        <v>183051.54504775422</v>
      </c>
      <c r="AG26" s="1"/>
      <c r="AH26" s="8">
        <f t="shared" si="26"/>
        <v>183051.54504775422</v>
      </c>
      <c r="AI26">
        <v>51</v>
      </c>
      <c r="AJ26" s="1">
        <v>2016</v>
      </c>
      <c r="AK26" s="1">
        <v>2015.414</v>
      </c>
      <c r="AM26" t="s">
        <v>914</v>
      </c>
      <c r="AN26">
        <v>51</v>
      </c>
      <c r="AO26">
        <v>1</v>
      </c>
      <c r="AP26" s="1">
        <v>265469.18</v>
      </c>
      <c r="AQ26" s="1">
        <v>0</v>
      </c>
      <c r="AR26">
        <f t="shared" si="10"/>
        <v>0</v>
      </c>
    </row>
    <row r="27" spans="1:44">
      <c r="A27" s="139">
        <v>75</v>
      </c>
      <c r="B27" s="139">
        <v>75</v>
      </c>
      <c r="C27" s="8">
        <f t="shared" si="11"/>
        <v>0</v>
      </c>
      <c r="D27" s="140">
        <v>729.4</v>
      </c>
      <c r="E27" s="140">
        <v>34.270000000000003</v>
      </c>
      <c r="F27" s="140">
        <f t="shared" si="12"/>
        <v>34.270000000000003</v>
      </c>
      <c r="G27" s="1">
        <f t="shared" si="13"/>
        <v>137838.05239999999</v>
      </c>
      <c r="H27" s="139">
        <v>0</v>
      </c>
      <c r="I27" s="8">
        <f t="shared" si="14"/>
        <v>0</v>
      </c>
      <c r="J27" s="1">
        <f t="shared" si="15"/>
        <v>0</v>
      </c>
      <c r="K27" s="1">
        <f t="shared" si="16"/>
        <v>137838.05239999999</v>
      </c>
      <c r="L27" s="139">
        <v>66432.95</v>
      </c>
      <c r="M27" s="1">
        <f t="shared" si="17"/>
        <v>66432.95</v>
      </c>
      <c r="N27" s="8">
        <f t="shared" si="18"/>
        <v>137838.05239999999</v>
      </c>
      <c r="O27" s="8">
        <f t="shared" si="19"/>
        <v>0</v>
      </c>
      <c r="P27" s="139">
        <v>0</v>
      </c>
      <c r="Q27" s="1">
        <f t="shared" si="20"/>
        <v>0</v>
      </c>
      <c r="R27" s="139">
        <v>0</v>
      </c>
      <c r="S27" s="1">
        <f t="shared" si="21"/>
        <v>0</v>
      </c>
      <c r="T27" s="8">
        <f t="shared" si="6"/>
        <v>137838.05239999999</v>
      </c>
      <c r="U27" s="141">
        <v>75</v>
      </c>
      <c r="V27" s="141" t="s">
        <v>1049</v>
      </c>
      <c r="W27" s="95">
        <f t="shared" si="7"/>
        <v>0</v>
      </c>
      <c r="X27" s="139">
        <v>708.11199999999985</v>
      </c>
      <c r="Y27" s="142">
        <v>75</v>
      </c>
      <c r="Z27" s="143">
        <f t="shared" si="8"/>
        <v>0</v>
      </c>
      <c r="AA27" s="144">
        <v>3630534</v>
      </c>
      <c r="AB27" s="126">
        <f t="shared" si="22"/>
        <v>5127.0618207289253</v>
      </c>
      <c r="AC27" s="127">
        <f t="shared" si="23"/>
        <v>0.5826769427420746</v>
      </c>
      <c r="AD27" s="127">
        <f t="shared" si="24"/>
        <v>0.4173230572579254</v>
      </c>
      <c r="AE27" s="1">
        <f t="shared" si="9"/>
        <v>137838.05239999999</v>
      </c>
      <c r="AF27" s="8">
        <f t="shared" si="25"/>
        <v>57522.997434046112</v>
      </c>
      <c r="AG27" s="1"/>
      <c r="AH27" s="8">
        <f t="shared" si="26"/>
        <v>57522.997434046112</v>
      </c>
      <c r="AI27">
        <v>75</v>
      </c>
      <c r="AJ27" s="1">
        <v>729.4</v>
      </c>
      <c r="AK27" s="1">
        <v>727.33399999999995</v>
      </c>
      <c r="AM27" t="s">
        <v>914</v>
      </c>
      <c r="AN27">
        <v>75</v>
      </c>
      <c r="AO27">
        <v>1</v>
      </c>
      <c r="AP27" s="1">
        <v>137838.04999999999</v>
      </c>
      <c r="AQ27" s="1">
        <v>20725</v>
      </c>
      <c r="AR27">
        <f t="shared" si="10"/>
        <v>0</v>
      </c>
    </row>
    <row r="28" spans="1:44">
      <c r="A28" s="139">
        <v>77</v>
      </c>
      <c r="B28" s="139">
        <v>77</v>
      </c>
      <c r="C28" s="8">
        <f t="shared" si="11"/>
        <v>0</v>
      </c>
      <c r="D28" s="140">
        <v>9424.2000000000007</v>
      </c>
      <c r="E28" s="140">
        <v>52.15</v>
      </c>
      <c r="F28" s="140">
        <f t="shared" si="12"/>
        <v>52.15</v>
      </c>
      <c r="G28" s="1">
        <f t="shared" si="13"/>
        <v>1818870.6</v>
      </c>
      <c r="H28" s="139">
        <v>0</v>
      </c>
      <c r="I28" s="8">
        <f t="shared" si="14"/>
        <v>0</v>
      </c>
      <c r="J28" s="1">
        <f t="shared" si="15"/>
        <v>0</v>
      </c>
      <c r="K28" s="1">
        <f t="shared" si="16"/>
        <v>1818870.6</v>
      </c>
      <c r="L28" s="139">
        <v>734148.8</v>
      </c>
      <c r="M28" s="1">
        <f t="shared" si="17"/>
        <v>734148.8</v>
      </c>
      <c r="N28" s="8">
        <f t="shared" si="18"/>
        <v>1818870.6</v>
      </c>
      <c r="O28" s="8">
        <f t="shared" si="19"/>
        <v>0</v>
      </c>
      <c r="P28" s="139">
        <v>0</v>
      </c>
      <c r="Q28" s="1">
        <f t="shared" si="20"/>
        <v>0</v>
      </c>
      <c r="R28" s="139">
        <v>0</v>
      </c>
      <c r="S28" s="1">
        <f t="shared" si="21"/>
        <v>0</v>
      </c>
      <c r="T28" s="8">
        <f t="shared" si="6"/>
        <v>1818870.6</v>
      </c>
      <c r="U28" s="141">
        <v>77</v>
      </c>
      <c r="V28" s="141" t="s">
        <v>1050</v>
      </c>
      <c r="W28" s="95">
        <f t="shared" si="7"/>
        <v>0</v>
      </c>
      <c r="X28" s="139">
        <v>8295.1625000000004</v>
      </c>
      <c r="Y28" s="142">
        <v>77</v>
      </c>
      <c r="Z28" s="143">
        <f t="shared" si="8"/>
        <v>0</v>
      </c>
      <c r="AA28" s="144">
        <v>59430200</v>
      </c>
      <c r="AB28" s="126">
        <f t="shared" si="22"/>
        <v>7164.4407207212635</v>
      </c>
      <c r="AC28" s="127">
        <f t="shared" si="23"/>
        <v>0.81421963720601009</v>
      </c>
      <c r="AD28" s="127">
        <f t="shared" si="24"/>
        <v>0.18578036279398991</v>
      </c>
      <c r="AE28" s="1">
        <f t="shared" si="9"/>
        <v>1818870.6</v>
      </c>
      <c r="AF28" s="8">
        <f t="shared" si="25"/>
        <v>337910.4399433221</v>
      </c>
      <c r="AG28" s="1"/>
      <c r="AH28" s="8">
        <f t="shared" si="26"/>
        <v>337910.4399433221</v>
      </c>
      <c r="AI28">
        <v>77</v>
      </c>
      <c r="AJ28" s="1">
        <v>9424.2000000000007</v>
      </c>
      <c r="AK28" s="1">
        <v>9430.1720000000023</v>
      </c>
      <c r="AM28" t="s">
        <v>914</v>
      </c>
      <c r="AN28">
        <v>77</v>
      </c>
      <c r="AO28">
        <v>1</v>
      </c>
      <c r="AP28" s="1">
        <v>1818870.6</v>
      </c>
      <c r="AQ28" s="1">
        <v>131000</v>
      </c>
      <c r="AR28">
        <f t="shared" si="10"/>
        <v>0</v>
      </c>
    </row>
    <row r="29" spans="1:44">
      <c r="A29" s="139">
        <v>81</v>
      </c>
      <c r="B29" s="139">
        <v>81</v>
      </c>
      <c r="C29" s="8">
        <f t="shared" si="11"/>
        <v>0</v>
      </c>
      <c r="D29" s="140">
        <v>167.4</v>
      </c>
      <c r="E29" s="140">
        <v>46.66</v>
      </c>
      <c r="F29" s="140">
        <f t="shared" si="12"/>
        <v>46.66</v>
      </c>
      <c r="G29" s="1">
        <f t="shared" si="13"/>
        <v>32308.2</v>
      </c>
      <c r="H29" s="139">
        <v>0</v>
      </c>
      <c r="I29" s="8">
        <f t="shared" si="14"/>
        <v>0</v>
      </c>
      <c r="J29" s="1">
        <f t="shared" si="15"/>
        <v>0</v>
      </c>
      <c r="K29" s="1">
        <f t="shared" si="16"/>
        <v>32308.2</v>
      </c>
      <c r="L29" s="139">
        <v>30838.6</v>
      </c>
      <c r="M29" s="1">
        <f t="shared" si="17"/>
        <v>30838.6</v>
      </c>
      <c r="N29" s="8">
        <f t="shared" si="18"/>
        <v>32308.2</v>
      </c>
      <c r="O29" s="8">
        <f t="shared" si="19"/>
        <v>0</v>
      </c>
      <c r="P29" s="139">
        <v>0</v>
      </c>
      <c r="Q29" s="1">
        <f t="shared" si="20"/>
        <v>0</v>
      </c>
      <c r="R29" s="139">
        <v>0</v>
      </c>
      <c r="S29" s="1">
        <f t="shared" si="21"/>
        <v>0</v>
      </c>
      <c r="T29" s="8">
        <f t="shared" si="6"/>
        <v>32308.2</v>
      </c>
      <c r="U29" s="141">
        <v>81</v>
      </c>
      <c r="V29" s="141" t="s">
        <v>1051</v>
      </c>
      <c r="W29" s="95">
        <f t="shared" si="7"/>
        <v>0</v>
      </c>
      <c r="X29" s="139">
        <v>175.96200000000002</v>
      </c>
      <c r="Y29" s="142">
        <v>81</v>
      </c>
      <c r="Z29" s="143">
        <f t="shared" si="8"/>
        <v>0</v>
      </c>
      <c r="AA29" s="144">
        <v>2741215</v>
      </c>
      <c r="AB29" s="126">
        <f t="shared" si="22"/>
        <v>15578.448755981404</v>
      </c>
      <c r="AC29" s="127">
        <f t="shared" si="23"/>
        <v>1</v>
      </c>
      <c r="AD29" s="127">
        <f t="shared" si="24"/>
        <v>0</v>
      </c>
      <c r="AE29" s="1">
        <f t="shared" si="9"/>
        <v>32308.2</v>
      </c>
      <c r="AF29" s="8">
        <f t="shared" si="25"/>
        <v>0</v>
      </c>
      <c r="AG29" s="1"/>
      <c r="AH29" s="8">
        <f t="shared" si="26"/>
        <v>0</v>
      </c>
      <c r="AI29">
        <v>81</v>
      </c>
      <c r="AJ29" s="1">
        <v>167.4</v>
      </c>
      <c r="AK29" s="1">
        <v>167.95</v>
      </c>
      <c r="AM29" t="s">
        <v>914</v>
      </c>
      <c r="AN29">
        <v>81</v>
      </c>
      <c r="AO29">
        <v>1</v>
      </c>
      <c r="AP29" s="1">
        <v>32308.2</v>
      </c>
      <c r="AQ29" s="1">
        <v>20125</v>
      </c>
      <c r="AR29">
        <f t="shared" si="10"/>
        <v>0</v>
      </c>
    </row>
    <row r="30" spans="1:44">
      <c r="A30" s="139">
        <v>84</v>
      </c>
      <c r="B30" s="139">
        <v>84</v>
      </c>
      <c r="C30" s="8">
        <f t="shared" si="11"/>
        <v>0</v>
      </c>
      <c r="D30" s="140">
        <v>599.79999999999995</v>
      </c>
      <c r="E30" s="140">
        <v>45.81</v>
      </c>
      <c r="F30" s="140">
        <f t="shared" si="12"/>
        <v>45.81</v>
      </c>
      <c r="G30" s="1">
        <f t="shared" si="13"/>
        <v>115761.4</v>
      </c>
      <c r="H30" s="139">
        <v>317456.27</v>
      </c>
      <c r="I30" s="8">
        <f t="shared" si="14"/>
        <v>1</v>
      </c>
      <c r="J30" s="1">
        <f t="shared" si="15"/>
        <v>317456.27</v>
      </c>
      <c r="K30" s="1">
        <f t="shared" si="16"/>
        <v>433217.67000000004</v>
      </c>
      <c r="L30" s="139">
        <v>393843.47</v>
      </c>
      <c r="M30" s="1">
        <f t="shared" si="17"/>
        <v>393843.47</v>
      </c>
      <c r="N30" s="8">
        <f t="shared" si="18"/>
        <v>433217.67000000004</v>
      </c>
      <c r="O30" s="8">
        <f t="shared" si="19"/>
        <v>0</v>
      </c>
      <c r="P30" s="139">
        <v>0</v>
      </c>
      <c r="Q30" s="1">
        <f t="shared" si="20"/>
        <v>0</v>
      </c>
      <c r="R30" s="139">
        <v>0</v>
      </c>
      <c r="S30" s="1">
        <f t="shared" si="21"/>
        <v>0</v>
      </c>
      <c r="T30" s="8">
        <f t="shared" si="6"/>
        <v>433217.67000000004</v>
      </c>
      <c r="U30" s="141">
        <v>84</v>
      </c>
      <c r="V30" s="141" t="s">
        <v>1052</v>
      </c>
      <c r="W30" s="95">
        <f t="shared" si="7"/>
        <v>0</v>
      </c>
      <c r="X30" s="139">
        <v>576.91300000000001</v>
      </c>
      <c r="Y30" s="142">
        <v>84</v>
      </c>
      <c r="Z30" s="143">
        <f t="shared" si="8"/>
        <v>0</v>
      </c>
      <c r="AA30" s="144">
        <v>6624695</v>
      </c>
      <c r="AB30" s="126">
        <f t="shared" si="22"/>
        <v>11483.005236491465</v>
      </c>
      <c r="AC30" s="127">
        <f t="shared" si="23"/>
        <v>1</v>
      </c>
      <c r="AD30" s="127">
        <f t="shared" si="24"/>
        <v>0</v>
      </c>
      <c r="AE30" s="1">
        <f t="shared" si="9"/>
        <v>115761.4</v>
      </c>
      <c r="AF30" s="8">
        <f t="shared" si="25"/>
        <v>0</v>
      </c>
      <c r="AG30" s="1"/>
      <c r="AH30" s="8">
        <f t="shared" si="26"/>
        <v>0</v>
      </c>
      <c r="AI30">
        <v>84</v>
      </c>
      <c r="AJ30" s="1">
        <v>599.79999999999995</v>
      </c>
      <c r="AK30" s="1">
        <v>599.1</v>
      </c>
      <c r="AM30" t="s">
        <v>914</v>
      </c>
      <c r="AN30">
        <v>84</v>
      </c>
      <c r="AO30">
        <v>1</v>
      </c>
      <c r="AP30" s="1">
        <v>115761.4</v>
      </c>
      <c r="AQ30" s="1">
        <v>38000</v>
      </c>
      <c r="AR30">
        <f t="shared" si="10"/>
        <v>0</v>
      </c>
    </row>
    <row r="31" spans="1:44">
      <c r="A31" s="139">
        <v>85</v>
      </c>
      <c r="B31" s="139">
        <v>85</v>
      </c>
      <c r="C31" s="8">
        <f t="shared" si="11"/>
        <v>0</v>
      </c>
      <c r="D31" s="140">
        <v>614.20000000000005</v>
      </c>
      <c r="E31" s="140">
        <v>38.17</v>
      </c>
      <c r="F31" s="140">
        <f t="shared" si="12"/>
        <v>38.17</v>
      </c>
      <c r="G31" s="1">
        <f t="shared" si="13"/>
        <v>118540.6</v>
      </c>
      <c r="H31" s="139">
        <v>0</v>
      </c>
      <c r="I31" s="8">
        <f t="shared" si="14"/>
        <v>0</v>
      </c>
      <c r="J31" s="1">
        <f t="shared" si="15"/>
        <v>0</v>
      </c>
      <c r="K31" s="1">
        <f t="shared" si="16"/>
        <v>118540.6</v>
      </c>
      <c r="L31" s="139">
        <v>60330.95</v>
      </c>
      <c r="M31" s="1">
        <f t="shared" si="17"/>
        <v>60330.95</v>
      </c>
      <c r="N31" s="8">
        <f t="shared" si="18"/>
        <v>118540.6</v>
      </c>
      <c r="O31" s="8">
        <f t="shared" si="19"/>
        <v>0</v>
      </c>
      <c r="P31" s="139">
        <v>0</v>
      </c>
      <c r="Q31" s="1">
        <f t="shared" si="20"/>
        <v>0</v>
      </c>
      <c r="R31" s="139">
        <v>0</v>
      </c>
      <c r="S31" s="1">
        <f t="shared" si="21"/>
        <v>0</v>
      </c>
      <c r="T31" s="8">
        <f t="shared" si="6"/>
        <v>118540.6</v>
      </c>
      <c r="U31" s="141">
        <v>85</v>
      </c>
      <c r="V31" s="141" t="s">
        <v>1053</v>
      </c>
      <c r="W31" s="95">
        <f t="shared" si="7"/>
        <v>0</v>
      </c>
      <c r="X31" s="139">
        <v>661.39400000000001</v>
      </c>
      <c r="Y31" s="142">
        <v>85</v>
      </c>
      <c r="Z31" s="143">
        <f t="shared" si="8"/>
        <v>0</v>
      </c>
      <c r="AA31" s="144">
        <v>4592505</v>
      </c>
      <c r="AB31" s="126">
        <f t="shared" si="22"/>
        <v>6943.6750257788854</v>
      </c>
      <c r="AC31" s="127">
        <f t="shared" si="23"/>
        <v>0.78913020300584558</v>
      </c>
      <c r="AD31" s="127">
        <f t="shared" si="24"/>
        <v>0.21086979699415442</v>
      </c>
      <c r="AE31" s="1">
        <f t="shared" si="9"/>
        <v>118540.6</v>
      </c>
      <c r="AF31" s="8">
        <f t="shared" si="25"/>
        <v>24996.632257565263</v>
      </c>
      <c r="AG31" s="1"/>
      <c r="AH31" s="8">
        <f t="shared" si="26"/>
        <v>24996.632257565263</v>
      </c>
      <c r="AI31">
        <v>85</v>
      </c>
      <c r="AJ31" s="1">
        <v>614.20000000000005</v>
      </c>
      <c r="AK31" s="1">
        <v>613.31200000000001</v>
      </c>
      <c r="AM31" t="s">
        <v>914</v>
      </c>
      <c r="AN31">
        <v>85</v>
      </c>
      <c r="AO31">
        <v>1</v>
      </c>
      <c r="AP31" s="1">
        <v>118540.6</v>
      </c>
      <c r="AQ31" s="1">
        <v>21022.15</v>
      </c>
      <c r="AR31">
        <f t="shared" si="10"/>
        <v>0</v>
      </c>
    </row>
    <row r="32" spans="1:44">
      <c r="A32" s="139">
        <v>88</v>
      </c>
      <c r="B32" s="139">
        <v>88</v>
      </c>
      <c r="C32" s="8">
        <f t="shared" si="11"/>
        <v>0</v>
      </c>
      <c r="D32" s="140">
        <v>2196.1999999999998</v>
      </c>
      <c r="E32" s="140">
        <v>47.3</v>
      </c>
      <c r="F32" s="140">
        <f t="shared" si="12"/>
        <v>47.3</v>
      </c>
      <c r="G32" s="1">
        <f t="shared" si="13"/>
        <v>423866.6</v>
      </c>
      <c r="H32" s="139">
        <v>692934.9</v>
      </c>
      <c r="I32" s="8">
        <f t="shared" si="14"/>
        <v>1</v>
      </c>
      <c r="J32" s="1">
        <f t="shared" si="15"/>
        <v>692934.9</v>
      </c>
      <c r="K32" s="1">
        <f t="shared" si="16"/>
        <v>1116801.5</v>
      </c>
      <c r="L32" s="139">
        <v>987136.7</v>
      </c>
      <c r="M32" s="1">
        <f t="shared" si="17"/>
        <v>987136.7</v>
      </c>
      <c r="N32" s="8">
        <f t="shared" si="18"/>
        <v>1116801.5</v>
      </c>
      <c r="O32" s="8">
        <f t="shared" si="19"/>
        <v>0</v>
      </c>
      <c r="P32" s="139">
        <v>0</v>
      </c>
      <c r="Q32" s="1">
        <f t="shared" si="20"/>
        <v>0</v>
      </c>
      <c r="R32" s="139">
        <v>0</v>
      </c>
      <c r="S32" s="1">
        <f t="shared" si="21"/>
        <v>0</v>
      </c>
      <c r="T32" s="8">
        <f t="shared" si="6"/>
        <v>1116801.5</v>
      </c>
      <c r="U32" s="141">
        <v>88</v>
      </c>
      <c r="V32" s="141" t="s">
        <v>1054</v>
      </c>
      <c r="W32" s="95">
        <f t="shared" si="7"/>
        <v>0</v>
      </c>
      <c r="X32" s="139">
        <v>2160.4059999999999</v>
      </c>
      <c r="Y32" s="142">
        <v>88</v>
      </c>
      <c r="Z32" s="143">
        <f t="shared" si="8"/>
        <v>0</v>
      </c>
      <c r="AA32" s="144">
        <v>18820566</v>
      </c>
      <c r="AB32" s="126">
        <f t="shared" si="22"/>
        <v>8711.5875441930821</v>
      </c>
      <c r="AC32" s="127">
        <f t="shared" si="23"/>
        <v>0.99004875973168804</v>
      </c>
      <c r="AD32" s="127">
        <f t="shared" si="24"/>
        <v>9.9512402683119561E-3</v>
      </c>
      <c r="AE32" s="1">
        <f t="shared" si="9"/>
        <v>423866.6</v>
      </c>
      <c r="AF32" s="8">
        <f t="shared" si="25"/>
        <v>4217.9983783124762</v>
      </c>
      <c r="AG32" s="1"/>
      <c r="AH32" s="8">
        <f t="shared" si="26"/>
        <v>4217.9983783124762</v>
      </c>
      <c r="AI32">
        <v>88</v>
      </c>
      <c r="AJ32" s="1">
        <v>2196.1999999999998</v>
      </c>
      <c r="AK32" s="1">
        <v>2195.9680000000003</v>
      </c>
      <c r="AM32" t="s">
        <v>914</v>
      </c>
      <c r="AN32">
        <v>88</v>
      </c>
      <c r="AO32">
        <v>1</v>
      </c>
      <c r="AP32" s="1">
        <v>423866.6</v>
      </c>
      <c r="AQ32" s="1">
        <v>153645</v>
      </c>
      <c r="AR32">
        <f t="shared" si="10"/>
        <v>0</v>
      </c>
    </row>
    <row r="33" spans="1:44">
      <c r="A33" s="139">
        <v>91</v>
      </c>
      <c r="B33" s="139">
        <v>91</v>
      </c>
      <c r="C33" s="8">
        <f t="shared" si="11"/>
        <v>0</v>
      </c>
      <c r="D33" s="140">
        <v>850</v>
      </c>
      <c r="E33" s="140">
        <v>34.76</v>
      </c>
      <c r="F33" s="140">
        <f t="shared" si="12"/>
        <v>34.76</v>
      </c>
      <c r="G33" s="1">
        <f t="shared" si="13"/>
        <v>162925.0857142857</v>
      </c>
      <c r="H33" s="139">
        <v>15089.76</v>
      </c>
      <c r="I33" s="8">
        <f t="shared" si="14"/>
        <v>1</v>
      </c>
      <c r="J33" s="1">
        <f t="shared" si="15"/>
        <v>15089.76</v>
      </c>
      <c r="K33" s="1">
        <f t="shared" si="16"/>
        <v>178014.84571428571</v>
      </c>
      <c r="L33" s="139">
        <v>101291.73</v>
      </c>
      <c r="M33" s="1">
        <f t="shared" si="17"/>
        <v>101291.73</v>
      </c>
      <c r="N33" s="8">
        <f t="shared" si="18"/>
        <v>178014.84571428571</v>
      </c>
      <c r="O33" s="8">
        <f t="shared" si="19"/>
        <v>0</v>
      </c>
      <c r="P33" s="139">
        <v>0</v>
      </c>
      <c r="Q33" s="1">
        <f t="shared" si="20"/>
        <v>0</v>
      </c>
      <c r="R33" s="139">
        <v>0</v>
      </c>
      <c r="S33" s="1">
        <f t="shared" si="21"/>
        <v>0</v>
      </c>
      <c r="T33" s="8">
        <f t="shared" si="6"/>
        <v>178014.84571428571</v>
      </c>
      <c r="U33" s="141">
        <v>91</v>
      </c>
      <c r="V33" s="141" t="s">
        <v>1055</v>
      </c>
      <c r="W33" s="95">
        <f t="shared" si="7"/>
        <v>0</v>
      </c>
      <c r="X33" s="139">
        <v>874.12799999999993</v>
      </c>
      <c r="Y33" s="142">
        <v>91</v>
      </c>
      <c r="Z33" s="143">
        <f t="shared" si="8"/>
        <v>0</v>
      </c>
      <c r="AA33" s="144">
        <v>3038518</v>
      </c>
      <c r="AB33" s="126">
        <f t="shared" si="22"/>
        <v>3476.0561382314722</v>
      </c>
      <c r="AC33" s="127">
        <f t="shared" si="23"/>
        <v>0.39504453705545106</v>
      </c>
      <c r="AD33" s="127">
        <f t="shared" si="24"/>
        <v>0.60495546294454894</v>
      </c>
      <c r="AE33" s="1">
        <f t="shared" si="9"/>
        <v>164050</v>
      </c>
      <c r="AF33" s="8">
        <f t="shared" si="25"/>
        <v>99242.943696053248</v>
      </c>
      <c r="AG33" s="1"/>
      <c r="AH33" s="8">
        <f t="shared" si="26"/>
        <v>99242.943696053248</v>
      </c>
      <c r="AI33">
        <v>91</v>
      </c>
      <c r="AJ33" s="1">
        <v>850</v>
      </c>
      <c r="AK33" s="1">
        <v>846.82</v>
      </c>
      <c r="AM33" t="s">
        <v>914</v>
      </c>
      <c r="AN33">
        <v>91</v>
      </c>
      <c r="AO33">
        <v>1</v>
      </c>
      <c r="AP33" s="1">
        <v>162925.09</v>
      </c>
      <c r="AQ33" s="1">
        <v>32175</v>
      </c>
      <c r="AR33">
        <f t="shared" si="10"/>
        <v>0</v>
      </c>
    </row>
    <row r="34" spans="1:44">
      <c r="A34" s="139">
        <v>93</v>
      </c>
      <c r="B34" s="139">
        <v>93</v>
      </c>
      <c r="C34" s="8">
        <f t="shared" si="11"/>
        <v>0</v>
      </c>
      <c r="D34" s="140">
        <v>527</v>
      </c>
      <c r="E34" s="140">
        <v>59.47</v>
      </c>
      <c r="F34" s="140">
        <f t="shared" si="12"/>
        <v>59.47</v>
      </c>
      <c r="G34" s="1">
        <f t="shared" si="13"/>
        <v>101711</v>
      </c>
      <c r="H34" s="139">
        <v>0</v>
      </c>
      <c r="I34" s="8">
        <f t="shared" si="14"/>
        <v>0</v>
      </c>
      <c r="J34" s="1">
        <f t="shared" si="15"/>
        <v>0</v>
      </c>
      <c r="K34" s="1">
        <f t="shared" si="16"/>
        <v>101711</v>
      </c>
      <c r="L34" s="139">
        <v>66845</v>
      </c>
      <c r="M34" s="1">
        <f t="shared" si="17"/>
        <v>66845</v>
      </c>
      <c r="N34" s="8">
        <f t="shared" si="18"/>
        <v>101711</v>
      </c>
      <c r="O34" s="8">
        <f t="shared" si="19"/>
        <v>0</v>
      </c>
      <c r="P34" s="139">
        <v>0</v>
      </c>
      <c r="Q34" s="1">
        <f t="shared" si="20"/>
        <v>0</v>
      </c>
      <c r="R34" s="139">
        <v>0</v>
      </c>
      <c r="S34" s="1">
        <f t="shared" si="21"/>
        <v>0</v>
      </c>
      <c r="T34" s="8">
        <f t="shared" si="6"/>
        <v>101711</v>
      </c>
      <c r="U34" s="141">
        <v>93</v>
      </c>
      <c r="V34" s="141" t="s">
        <v>1056</v>
      </c>
      <c r="W34" s="95">
        <f t="shared" si="7"/>
        <v>0</v>
      </c>
      <c r="X34" s="139">
        <v>500.85599999999994</v>
      </c>
      <c r="Y34" s="142">
        <v>93</v>
      </c>
      <c r="Z34" s="143">
        <f t="shared" si="8"/>
        <v>0</v>
      </c>
      <c r="AA34" s="144">
        <v>4405279</v>
      </c>
      <c r="AB34" s="126">
        <f t="shared" si="22"/>
        <v>8795.5001038222581</v>
      </c>
      <c r="AC34" s="127">
        <f t="shared" si="23"/>
        <v>0.99958519900470599</v>
      </c>
      <c r="AD34" s="127">
        <f t="shared" si="24"/>
        <v>4.1480099529400682E-4</v>
      </c>
      <c r="AE34" s="1">
        <f t="shared" si="9"/>
        <v>101711</v>
      </c>
      <c r="AF34" s="8">
        <f t="shared" si="25"/>
        <v>42.189824032348731</v>
      </c>
      <c r="AG34" s="1"/>
      <c r="AH34" s="8">
        <f t="shared" si="26"/>
        <v>42.189824032348731</v>
      </c>
      <c r="AI34">
        <v>93</v>
      </c>
      <c r="AJ34" s="1">
        <v>527</v>
      </c>
      <c r="AK34" s="1">
        <v>527.4899999999999</v>
      </c>
      <c r="AM34" t="s">
        <v>914</v>
      </c>
      <c r="AN34">
        <v>93</v>
      </c>
      <c r="AO34">
        <v>1</v>
      </c>
      <c r="AP34" s="1">
        <v>101711</v>
      </c>
      <c r="AQ34" s="1">
        <v>33117</v>
      </c>
      <c r="AR34">
        <f t="shared" si="10"/>
        <v>0</v>
      </c>
    </row>
    <row r="35" spans="1:44">
      <c r="A35" s="139">
        <v>94</v>
      </c>
      <c r="B35" s="139">
        <v>94</v>
      </c>
      <c r="C35" s="8">
        <f t="shared" si="11"/>
        <v>0</v>
      </c>
      <c r="D35" s="140">
        <v>2899.7</v>
      </c>
      <c r="E35" s="140">
        <v>55.37</v>
      </c>
      <c r="F35" s="140">
        <f t="shared" si="12"/>
        <v>55.37</v>
      </c>
      <c r="G35" s="1">
        <f t="shared" si="13"/>
        <v>559642.1</v>
      </c>
      <c r="H35" s="139">
        <v>737756.25</v>
      </c>
      <c r="I35" s="8">
        <f t="shared" si="14"/>
        <v>1</v>
      </c>
      <c r="J35" s="1">
        <f t="shared" si="15"/>
        <v>737756.25</v>
      </c>
      <c r="K35" s="1">
        <f t="shared" si="16"/>
        <v>1297398.3500000001</v>
      </c>
      <c r="L35" s="139">
        <v>1090049.29</v>
      </c>
      <c r="M35" s="1">
        <f t="shared" si="17"/>
        <v>1090049.29</v>
      </c>
      <c r="N35" s="8">
        <f t="shared" si="18"/>
        <v>1297398.3500000001</v>
      </c>
      <c r="O35" s="8">
        <f t="shared" si="19"/>
        <v>0</v>
      </c>
      <c r="P35" s="139">
        <v>0</v>
      </c>
      <c r="Q35" s="1">
        <f t="shared" si="20"/>
        <v>0</v>
      </c>
      <c r="R35" s="139">
        <v>0</v>
      </c>
      <c r="S35" s="1">
        <f t="shared" si="21"/>
        <v>0</v>
      </c>
      <c r="T35" s="8">
        <f t="shared" si="6"/>
        <v>1297398.3500000001</v>
      </c>
      <c r="U35" s="141">
        <v>94</v>
      </c>
      <c r="V35" s="141" t="s">
        <v>1057</v>
      </c>
      <c r="W35" s="95">
        <f t="shared" si="7"/>
        <v>0</v>
      </c>
      <c r="X35" s="139">
        <v>2928.4960000000001</v>
      </c>
      <c r="Y35" s="142">
        <v>94</v>
      </c>
      <c r="Z35" s="143">
        <f t="shared" si="8"/>
        <v>0</v>
      </c>
      <c r="AA35" s="144">
        <v>10667494</v>
      </c>
      <c r="AB35" s="126">
        <f t="shared" si="22"/>
        <v>3642.6527473488095</v>
      </c>
      <c r="AC35" s="127">
        <f t="shared" si="23"/>
        <v>0.41397779869064733</v>
      </c>
      <c r="AD35" s="127">
        <f t="shared" si="24"/>
        <v>0.58602220130935267</v>
      </c>
      <c r="AE35" s="1">
        <f t="shared" si="9"/>
        <v>559642.1</v>
      </c>
      <c r="AF35" s="8">
        <f t="shared" si="25"/>
        <v>327962.69538738887</v>
      </c>
      <c r="AG35" s="1"/>
      <c r="AH35" s="8">
        <f t="shared" si="26"/>
        <v>327962.69538738887</v>
      </c>
      <c r="AI35">
        <v>94</v>
      </c>
      <c r="AJ35" s="1">
        <v>2899.7</v>
      </c>
      <c r="AK35" s="1">
        <v>2897.0595000000003</v>
      </c>
      <c r="AM35" t="s">
        <v>914</v>
      </c>
      <c r="AN35">
        <v>94</v>
      </c>
      <c r="AO35">
        <v>1</v>
      </c>
      <c r="AP35" s="1">
        <v>559642.1</v>
      </c>
      <c r="AQ35" s="1">
        <v>166712.24</v>
      </c>
      <c r="AR35">
        <f t="shared" si="10"/>
        <v>0</v>
      </c>
    </row>
    <row r="36" spans="1:44">
      <c r="A36" s="139">
        <v>95</v>
      </c>
      <c r="B36" s="139">
        <v>95</v>
      </c>
      <c r="C36" s="8">
        <f t="shared" si="11"/>
        <v>0</v>
      </c>
      <c r="D36" s="140">
        <v>352.4</v>
      </c>
      <c r="E36" s="140">
        <v>28.35</v>
      </c>
      <c r="F36" s="140">
        <f t="shared" si="12"/>
        <v>28.35</v>
      </c>
      <c r="G36" s="1">
        <f t="shared" si="13"/>
        <v>55090.692000000003</v>
      </c>
      <c r="H36" s="139">
        <v>0</v>
      </c>
      <c r="I36" s="8">
        <f t="shared" si="14"/>
        <v>0</v>
      </c>
      <c r="J36" s="1">
        <f t="shared" si="15"/>
        <v>0</v>
      </c>
      <c r="K36" s="1">
        <f t="shared" si="16"/>
        <v>55090.692000000003</v>
      </c>
      <c r="L36" s="139">
        <v>28268.42</v>
      </c>
      <c r="M36" s="1">
        <f t="shared" si="17"/>
        <v>28268.42</v>
      </c>
      <c r="N36" s="8">
        <f t="shared" si="18"/>
        <v>55090.692000000003</v>
      </c>
      <c r="O36" s="8">
        <f t="shared" si="19"/>
        <v>0</v>
      </c>
      <c r="P36" s="139">
        <v>0</v>
      </c>
      <c r="Q36" s="1">
        <f t="shared" si="20"/>
        <v>0</v>
      </c>
      <c r="R36" s="139">
        <v>0</v>
      </c>
      <c r="S36" s="1">
        <f t="shared" si="21"/>
        <v>0</v>
      </c>
      <c r="T36" s="8">
        <f t="shared" si="6"/>
        <v>55090.692000000003</v>
      </c>
      <c r="U36" s="141">
        <v>95</v>
      </c>
      <c r="V36" s="141" t="s">
        <v>1058</v>
      </c>
      <c r="W36" s="95">
        <f t="shared" si="7"/>
        <v>0</v>
      </c>
      <c r="X36" s="139">
        <v>341.24200000000002</v>
      </c>
      <c r="Y36" s="142">
        <v>95</v>
      </c>
      <c r="Z36" s="143">
        <f t="shared" si="8"/>
        <v>0</v>
      </c>
      <c r="AA36" s="144">
        <v>1645728</v>
      </c>
      <c r="AB36" s="126">
        <f t="shared" si="22"/>
        <v>4822.7592148680405</v>
      </c>
      <c r="AC36" s="127">
        <f t="shared" si="23"/>
        <v>0.54809376074598581</v>
      </c>
      <c r="AD36" s="127">
        <f t="shared" si="24"/>
        <v>0.45190623925401419</v>
      </c>
      <c r="AE36" s="1">
        <f t="shared" si="9"/>
        <v>55090.692000000003</v>
      </c>
      <c r="AF36" s="8">
        <f t="shared" si="25"/>
        <v>24895.827439621207</v>
      </c>
      <c r="AG36" s="1"/>
      <c r="AH36" s="8">
        <f t="shared" si="26"/>
        <v>24895.827439621207</v>
      </c>
      <c r="AI36">
        <v>95</v>
      </c>
      <c r="AJ36" s="1">
        <v>352.4</v>
      </c>
      <c r="AK36" s="1">
        <v>351.80200000000002</v>
      </c>
      <c r="AM36" t="s">
        <v>914</v>
      </c>
      <c r="AN36">
        <v>95</v>
      </c>
      <c r="AO36">
        <v>1</v>
      </c>
      <c r="AP36" s="1">
        <v>55090.69</v>
      </c>
      <c r="AQ36" s="1">
        <v>10000</v>
      </c>
      <c r="AR36">
        <f t="shared" si="10"/>
        <v>0</v>
      </c>
    </row>
    <row r="37" spans="1:44">
      <c r="A37" s="139">
        <v>97</v>
      </c>
      <c r="B37" s="139">
        <v>97</v>
      </c>
      <c r="C37" s="8">
        <f t="shared" si="11"/>
        <v>0</v>
      </c>
      <c r="D37" s="140">
        <v>726.2</v>
      </c>
      <c r="E37" s="140">
        <v>55.32</v>
      </c>
      <c r="F37" s="140">
        <f t="shared" si="12"/>
        <v>55.32</v>
      </c>
      <c r="G37" s="1">
        <f t="shared" si="13"/>
        <v>140156.6</v>
      </c>
      <c r="H37" s="139">
        <v>0</v>
      </c>
      <c r="I37" s="8">
        <f t="shared" si="14"/>
        <v>0</v>
      </c>
      <c r="J37" s="1">
        <f t="shared" si="15"/>
        <v>0</v>
      </c>
      <c r="K37" s="1">
        <f t="shared" si="16"/>
        <v>140156.6</v>
      </c>
      <c r="L37" s="139">
        <v>70913.8</v>
      </c>
      <c r="M37" s="1">
        <f t="shared" si="17"/>
        <v>70913.8</v>
      </c>
      <c r="N37" s="8">
        <f t="shared" si="18"/>
        <v>140156.6</v>
      </c>
      <c r="O37" s="8">
        <f t="shared" si="19"/>
        <v>0</v>
      </c>
      <c r="P37" s="139">
        <v>0</v>
      </c>
      <c r="Q37" s="1">
        <f t="shared" si="20"/>
        <v>0</v>
      </c>
      <c r="R37" s="139">
        <v>0</v>
      </c>
      <c r="S37" s="1">
        <f t="shared" si="21"/>
        <v>0</v>
      </c>
      <c r="T37" s="8">
        <f t="shared" si="6"/>
        <v>140156.6</v>
      </c>
      <c r="U37" s="141">
        <v>97</v>
      </c>
      <c r="V37" s="141" t="s">
        <v>1059</v>
      </c>
      <c r="W37" s="95">
        <f t="shared" si="7"/>
        <v>0</v>
      </c>
      <c r="X37" s="139">
        <v>695.57399999999984</v>
      </c>
      <c r="Y37" s="142">
        <v>97</v>
      </c>
      <c r="Z37" s="143">
        <f t="shared" si="8"/>
        <v>0</v>
      </c>
      <c r="AA37" s="144">
        <v>4240194</v>
      </c>
      <c r="AB37" s="126">
        <f t="shared" si="22"/>
        <v>6095.963908944269</v>
      </c>
      <c r="AC37" s="127">
        <f t="shared" si="23"/>
        <v>0.69279008869541592</v>
      </c>
      <c r="AD37" s="127">
        <f t="shared" si="24"/>
        <v>0.30720991130458408</v>
      </c>
      <c r="AE37" s="1">
        <f t="shared" si="9"/>
        <v>140156.6</v>
      </c>
      <c r="AF37" s="8">
        <f t="shared" si="25"/>
        <v>43057.496654752074</v>
      </c>
      <c r="AG37" s="1"/>
      <c r="AH37" s="8">
        <f t="shared" si="26"/>
        <v>43057.496654752074</v>
      </c>
      <c r="AI37">
        <v>97</v>
      </c>
      <c r="AJ37" s="1">
        <v>726.2</v>
      </c>
      <c r="AK37" s="1">
        <v>723.38799999999992</v>
      </c>
      <c r="AM37" t="s">
        <v>914</v>
      </c>
      <c r="AN37">
        <v>97</v>
      </c>
      <c r="AO37">
        <v>1</v>
      </c>
      <c r="AP37" s="1">
        <v>140156.6</v>
      </c>
      <c r="AQ37" s="1">
        <v>24437</v>
      </c>
      <c r="AR37">
        <f t="shared" si="10"/>
        <v>0</v>
      </c>
    </row>
    <row r="38" spans="1:44">
      <c r="A38" s="139">
        <v>99</v>
      </c>
      <c r="B38" s="139">
        <v>99</v>
      </c>
      <c r="C38" s="8">
        <f t="shared" si="11"/>
        <v>0</v>
      </c>
      <c r="D38" s="140">
        <v>1340</v>
      </c>
      <c r="E38" s="140">
        <v>38.89</v>
      </c>
      <c r="F38" s="140">
        <f t="shared" si="12"/>
        <v>38.89</v>
      </c>
      <c r="G38" s="1">
        <f t="shared" si="13"/>
        <v>258620</v>
      </c>
      <c r="H38" s="139">
        <v>0</v>
      </c>
      <c r="I38" s="8">
        <f t="shared" si="14"/>
        <v>0</v>
      </c>
      <c r="J38" s="1">
        <f t="shared" si="15"/>
        <v>0</v>
      </c>
      <c r="K38" s="1">
        <f t="shared" si="16"/>
        <v>258620</v>
      </c>
      <c r="L38" s="139">
        <v>138960</v>
      </c>
      <c r="M38" s="1">
        <f t="shared" si="17"/>
        <v>138960</v>
      </c>
      <c r="N38" s="8">
        <f t="shared" si="18"/>
        <v>258620</v>
      </c>
      <c r="O38" s="8">
        <f t="shared" si="19"/>
        <v>0</v>
      </c>
      <c r="P38" s="139">
        <v>0</v>
      </c>
      <c r="Q38" s="1">
        <f t="shared" si="20"/>
        <v>0</v>
      </c>
      <c r="R38" s="139">
        <v>0</v>
      </c>
      <c r="S38" s="1">
        <f t="shared" si="21"/>
        <v>0</v>
      </c>
      <c r="T38" s="8">
        <f t="shared" si="6"/>
        <v>258620</v>
      </c>
      <c r="U38" s="141">
        <v>99</v>
      </c>
      <c r="V38" s="141" t="s">
        <v>1060</v>
      </c>
      <c r="W38" s="95">
        <f t="shared" si="7"/>
        <v>0</v>
      </c>
      <c r="X38" s="139">
        <v>1279.8035000000002</v>
      </c>
      <c r="Y38" s="142">
        <v>99</v>
      </c>
      <c r="Z38" s="143">
        <f t="shared" si="8"/>
        <v>0</v>
      </c>
      <c r="AA38" s="144">
        <v>4625555</v>
      </c>
      <c r="AB38" s="126">
        <f t="shared" si="22"/>
        <v>3614.2696906204737</v>
      </c>
      <c r="AC38" s="127">
        <f t="shared" si="23"/>
        <v>0.4107521397658267</v>
      </c>
      <c r="AD38" s="127">
        <f t="shared" si="24"/>
        <v>0.5892478602341733</v>
      </c>
      <c r="AE38" s="1">
        <f t="shared" si="9"/>
        <v>258620</v>
      </c>
      <c r="AF38" s="8">
        <f t="shared" si="25"/>
        <v>152391.28161376191</v>
      </c>
      <c r="AG38" s="1"/>
      <c r="AH38" s="8">
        <f t="shared" si="26"/>
        <v>152391.28161376191</v>
      </c>
      <c r="AI38">
        <v>99</v>
      </c>
      <c r="AJ38" s="1">
        <v>1340</v>
      </c>
      <c r="AK38" s="1">
        <v>1337.4739999999999</v>
      </c>
      <c r="AM38" t="s">
        <v>914</v>
      </c>
      <c r="AN38">
        <v>99</v>
      </c>
      <c r="AO38">
        <v>1</v>
      </c>
      <c r="AP38" s="1">
        <v>258620</v>
      </c>
      <c r="AQ38" s="1">
        <v>53200</v>
      </c>
      <c r="AR38">
        <f t="shared" si="10"/>
        <v>0</v>
      </c>
    </row>
    <row r="39" spans="1:44">
      <c r="A39" s="139">
        <v>100</v>
      </c>
      <c r="B39" s="139">
        <v>100</v>
      </c>
      <c r="C39" s="8">
        <f t="shared" si="11"/>
        <v>0</v>
      </c>
      <c r="D39" s="140">
        <v>339.6</v>
      </c>
      <c r="E39" s="140">
        <v>37.65</v>
      </c>
      <c r="F39" s="140">
        <f t="shared" si="12"/>
        <v>37.65</v>
      </c>
      <c r="G39" s="1">
        <f t="shared" si="13"/>
        <v>65542.8</v>
      </c>
      <c r="H39" s="139">
        <v>0</v>
      </c>
      <c r="I39" s="8">
        <f t="shared" si="14"/>
        <v>0</v>
      </c>
      <c r="J39" s="1">
        <f t="shared" si="15"/>
        <v>0</v>
      </c>
      <c r="K39" s="1">
        <f t="shared" si="16"/>
        <v>65542.8</v>
      </c>
      <c r="L39" s="139">
        <v>76519.63</v>
      </c>
      <c r="M39" s="1">
        <f t="shared" si="17"/>
        <v>76519.63</v>
      </c>
      <c r="N39" s="8">
        <f t="shared" si="18"/>
        <v>76519.63</v>
      </c>
      <c r="O39" s="8">
        <f t="shared" si="19"/>
        <v>1</v>
      </c>
      <c r="P39" s="139">
        <v>0</v>
      </c>
      <c r="Q39" s="1">
        <f t="shared" si="20"/>
        <v>0</v>
      </c>
      <c r="R39" s="139">
        <v>0</v>
      </c>
      <c r="S39" s="1">
        <f t="shared" si="21"/>
        <v>0</v>
      </c>
      <c r="T39" s="8">
        <f t="shared" si="6"/>
        <v>76519.63</v>
      </c>
      <c r="U39" s="141">
        <v>100</v>
      </c>
      <c r="V39" s="141" t="s">
        <v>1061</v>
      </c>
      <c r="W39" s="95">
        <f t="shared" si="7"/>
        <v>0</v>
      </c>
      <c r="X39" s="139">
        <v>361.70600000000002</v>
      </c>
      <c r="Y39" s="142">
        <v>100</v>
      </c>
      <c r="Z39" s="143">
        <f t="shared" si="8"/>
        <v>0</v>
      </c>
      <c r="AA39" s="144">
        <v>2858482</v>
      </c>
      <c r="AB39" s="126">
        <f t="shared" si="22"/>
        <v>7902.7773937949605</v>
      </c>
      <c r="AC39" s="127">
        <f t="shared" si="23"/>
        <v>0.89812963681661984</v>
      </c>
      <c r="AD39" s="127">
        <f t="shared" si="24"/>
        <v>0.10187036318338016</v>
      </c>
      <c r="AE39" s="1">
        <f t="shared" si="9"/>
        <v>65542.8</v>
      </c>
      <c r="AF39" s="8">
        <f t="shared" si="25"/>
        <v>6676.8688400556493</v>
      </c>
      <c r="AG39" s="1"/>
      <c r="AH39" s="8">
        <f t="shared" si="26"/>
        <v>6676.8688400556493</v>
      </c>
      <c r="AI39">
        <v>100</v>
      </c>
      <c r="AJ39" s="1">
        <v>339.6</v>
      </c>
      <c r="AK39" s="1">
        <v>344.166</v>
      </c>
      <c r="AM39" t="s">
        <v>914</v>
      </c>
      <c r="AN39">
        <v>100</v>
      </c>
      <c r="AO39">
        <v>1</v>
      </c>
      <c r="AP39" s="1">
        <v>65542.8</v>
      </c>
      <c r="AQ39" s="1">
        <v>54785.23</v>
      </c>
      <c r="AR39">
        <f t="shared" si="10"/>
        <v>0</v>
      </c>
    </row>
    <row r="40" spans="1:44">
      <c r="A40" s="139">
        <v>108</v>
      </c>
      <c r="B40" s="139">
        <v>108</v>
      </c>
      <c r="C40" s="8">
        <f t="shared" si="11"/>
        <v>0</v>
      </c>
      <c r="D40" s="140">
        <v>1047.8</v>
      </c>
      <c r="E40" s="140">
        <v>40.68</v>
      </c>
      <c r="F40" s="140">
        <f t="shared" si="12"/>
        <v>40.68</v>
      </c>
      <c r="G40" s="1">
        <f t="shared" si="13"/>
        <v>202225.4</v>
      </c>
      <c r="H40" s="139">
        <v>0</v>
      </c>
      <c r="I40" s="8">
        <f t="shared" si="14"/>
        <v>0</v>
      </c>
      <c r="J40" s="1">
        <f t="shared" si="15"/>
        <v>0</v>
      </c>
      <c r="K40" s="1">
        <f t="shared" si="16"/>
        <v>202225.4</v>
      </c>
      <c r="L40" s="139">
        <v>99954</v>
      </c>
      <c r="M40" s="1">
        <f t="shared" si="17"/>
        <v>99954</v>
      </c>
      <c r="N40" s="8">
        <f t="shared" si="18"/>
        <v>202225.4</v>
      </c>
      <c r="O40" s="8">
        <f t="shared" si="19"/>
        <v>0</v>
      </c>
      <c r="P40" s="139">
        <v>0</v>
      </c>
      <c r="Q40" s="1">
        <f t="shared" si="20"/>
        <v>0</v>
      </c>
      <c r="R40" s="139">
        <v>0</v>
      </c>
      <c r="S40" s="1">
        <f t="shared" si="21"/>
        <v>0</v>
      </c>
      <c r="T40" s="8">
        <f t="shared" si="6"/>
        <v>202225.4</v>
      </c>
      <c r="U40" s="141">
        <v>108</v>
      </c>
      <c r="V40" s="141" t="s">
        <v>1062</v>
      </c>
      <c r="W40" s="95">
        <f t="shared" si="7"/>
        <v>0</v>
      </c>
      <c r="X40" s="139">
        <v>1066.364</v>
      </c>
      <c r="Y40" s="142">
        <v>108</v>
      </c>
      <c r="Z40" s="143">
        <f t="shared" si="8"/>
        <v>0</v>
      </c>
      <c r="AA40" s="144">
        <v>8016037</v>
      </c>
      <c r="AB40" s="126">
        <f t="shared" si="22"/>
        <v>7517.1676838302865</v>
      </c>
      <c r="AC40" s="127">
        <f t="shared" si="23"/>
        <v>0.85430611863990125</v>
      </c>
      <c r="AD40" s="127">
        <f t="shared" si="24"/>
        <v>0.14569388136009875</v>
      </c>
      <c r="AE40" s="1">
        <f t="shared" si="9"/>
        <v>202225.4</v>
      </c>
      <c r="AF40" s="8">
        <f t="shared" si="25"/>
        <v>29463.003435598515</v>
      </c>
      <c r="AG40" s="1"/>
      <c r="AH40" s="8">
        <f t="shared" si="26"/>
        <v>29463.003435598515</v>
      </c>
      <c r="AI40">
        <v>108</v>
      </c>
      <c r="AJ40" s="1">
        <v>1047.8</v>
      </c>
      <c r="AK40" s="1">
        <v>1047.434</v>
      </c>
      <c r="AM40" t="s">
        <v>914</v>
      </c>
      <c r="AN40">
        <v>108</v>
      </c>
      <c r="AO40">
        <v>1</v>
      </c>
      <c r="AP40" s="1">
        <v>202225.4</v>
      </c>
      <c r="AQ40" s="1">
        <v>32894.800000000003</v>
      </c>
      <c r="AR40">
        <f t="shared" si="10"/>
        <v>0</v>
      </c>
    </row>
    <row r="41" spans="1:44">
      <c r="A41" s="139">
        <v>110</v>
      </c>
      <c r="B41" s="139">
        <v>110</v>
      </c>
      <c r="C41" s="8">
        <f t="shared" si="11"/>
        <v>0</v>
      </c>
      <c r="D41" s="140">
        <v>4406</v>
      </c>
      <c r="E41" s="140">
        <v>23.94</v>
      </c>
      <c r="F41" s="140">
        <f t="shared" si="12"/>
        <v>23.94</v>
      </c>
      <c r="G41" s="1">
        <f t="shared" si="13"/>
        <v>581644.87200000009</v>
      </c>
      <c r="H41" s="139">
        <v>184489</v>
      </c>
      <c r="I41" s="8">
        <f t="shared" si="14"/>
        <v>1</v>
      </c>
      <c r="J41" s="1">
        <f t="shared" si="15"/>
        <v>184489</v>
      </c>
      <c r="K41" s="1">
        <f t="shared" si="16"/>
        <v>766133.87200000009</v>
      </c>
      <c r="L41" s="139">
        <v>589559.06000000006</v>
      </c>
      <c r="M41" s="1">
        <f t="shared" si="17"/>
        <v>589559.06000000006</v>
      </c>
      <c r="N41" s="8">
        <f t="shared" si="18"/>
        <v>766133.87200000009</v>
      </c>
      <c r="O41" s="8">
        <f t="shared" si="19"/>
        <v>0</v>
      </c>
      <c r="P41" s="139">
        <v>0</v>
      </c>
      <c r="Q41" s="1">
        <f t="shared" si="20"/>
        <v>0</v>
      </c>
      <c r="R41" s="139">
        <v>0</v>
      </c>
      <c r="S41" s="1">
        <f t="shared" si="21"/>
        <v>0</v>
      </c>
      <c r="T41" s="8">
        <f t="shared" si="6"/>
        <v>766133.87200000009</v>
      </c>
      <c r="U41" s="141">
        <v>110</v>
      </c>
      <c r="V41" s="141" t="s">
        <v>1063</v>
      </c>
      <c r="W41" s="95">
        <f t="shared" si="7"/>
        <v>0</v>
      </c>
      <c r="X41" s="139">
        <v>3925.1689999999999</v>
      </c>
      <c r="Y41" s="142">
        <v>110</v>
      </c>
      <c r="Z41" s="143">
        <f t="shared" si="8"/>
        <v>0</v>
      </c>
      <c r="AA41" s="144">
        <v>23810924</v>
      </c>
      <c r="AB41" s="126">
        <f t="shared" si="22"/>
        <v>6066.2162571853596</v>
      </c>
      <c r="AC41" s="127">
        <f t="shared" si="23"/>
        <v>0.68940934717391567</v>
      </c>
      <c r="AD41" s="127">
        <f t="shared" si="24"/>
        <v>0.31059065282608433</v>
      </c>
      <c r="AE41" s="1">
        <f t="shared" si="9"/>
        <v>766133.87200000009</v>
      </c>
      <c r="AF41" s="8">
        <f t="shared" si="25"/>
        <v>237954.01945665575</v>
      </c>
      <c r="AG41" s="1"/>
      <c r="AH41" s="8">
        <f t="shared" si="26"/>
        <v>237954.01945665575</v>
      </c>
      <c r="AI41">
        <v>110</v>
      </c>
      <c r="AJ41" s="1">
        <v>4406</v>
      </c>
      <c r="AK41" s="1">
        <v>4395.9759999999997</v>
      </c>
      <c r="AM41" t="s">
        <v>914</v>
      </c>
      <c r="AN41">
        <v>110</v>
      </c>
      <c r="AO41">
        <v>1</v>
      </c>
      <c r="AP41" s="1">
        <v>581644.87</v>
      </c>
      <c r="AQ41" s="1">
        <v>212193</v>
      </c>
      <c r="AR41">
        <f t="shared" si="10"/>
        <v>0</v>
      </c>
    </row>
    <row r="42" spans="1:44">
      <c r="A42" s="139">
        <v>111</v>
      </c>
      <c r="B42" s="139">
        <v>111</v>
      </c>
      <c r="C42" s="8">
        <f t="shared" si="11"/>
        <v>0</v>
      </c>
      <c r="D42" s="140">
        <v>1759.2</v>
      </c>
      <c r="E42" s="140">
        <v>32.57</v>
      </c>
      <c r="F42" s="140">
        <f t="shared" si="12"/>
        <v>32.57</v>
      </c>
      <c r="G42" s="1">
        <f t="shared" si="13"/>
        <v>315952.82262857148</v>
      </c>
      <c r="H42" s="139">
        <v>158825.45000000001</v>
      </c>
      <c r="I42" s="8">
        <f t="shared" si="14"/>
        <v>1</v>
      </c>
      <c r="J42" s="1">
        <f t="shared" si="15"/>
        <v>158825.45000000001</v>
      </c>
      <c r="K42" s="1">
        <f t="shared" si="16"/>
        <v>474778.27262857149</v>
      </c>
      <c r="L42" s="139">
        <v>338102.03</v>
      </c>
      <c r="M42" s="1">
        <f t="shared" si="17"/>
        <v>338102.03</v>
      </c>
      <c r="N42" s="8">
        <f t="shared" si="18"/>
        <v>474778.27262857149</v>
      </c>
      <c r="O42" s="8">
        <f t="shared" si="19"/>
        <v>0</v>
      </c>
      <c r="P42" s="139">
        <v>0</v>
      </c>
      <c r="Q42" s="1">
        <f t="shared" si="20"/>
        <v>0</v>
      </c>
      <c r="R42" s="139">
        <v>0</v>
      </c>
      <c r="S42" s="1">
        <f t="shared" si="21"/>
        <v>0</v>
      </c>
      <c r="T42" s="8">
        <f t="shared" si="6"/>
        <v>474778.27262857149</v>
      </c>
      <c r="U42" s="141">
        <v>111</v>
      </c>
      <c r="V42" s="141" t="s">
        <v>1064</v>
      </c>
      <c r="W42" s="95">
        <f t="shared" si="7"/>
        <v>0</v>
      </c>
      <c r="X42" s="139">
        <v>1657.1479999999999</v>
      </c>
      <c r="Y42" s="142">
        <v>111</v>
      </c>
      <c r="Z42" s="143">
        <f t="shared" si="8"/>
        <v>0</v>
      </c>
      <c r="AA42" s="144">
        <v>10536076</v>
      </c>
      <c r="AB42" s="126">
        <f t="shared" si="22"/>
        <v>6357.9571649605232</v>
      </c>
      <c r="AC42" s="127">
        <f t="shared" si="23"/>
        <v>0.72256492558491714</v>
      </c>
      <c r="AD42" s="127">
        <f t="shared" si="24"/>
        <v>0.27743507441508286</v>
      </c>
      <c r="AE42" s="1">
        <f t="shared" si="9"/>
        <v>339525.60000000003</v>
      </c>
      <c r="AF42" s="8">
        <f t="shared" si="25"/>
        <v>94196.310101825671</v>
      </c>
      <c r="AG42" s="1"/>
      <c r="AH42" s="8">
        <f t="shared" si="26"/>
        <v>94196.310101825671</v>
      </c>
      <c r="AI42">
        <v>111</v>
      </c>
      <c r="AJ42" s="1">
        <v>1759.2</v>
      </c>
      <c r="AK42" s="1">
        <v>1758.3280000000002</v>
      </c>
      <c r="AM42" t="s">
        <v>914</v>
      </c>
      <c r="AN42">
        <v>111</v>
      </c>
      <c r="AO42">
        <v>1</v>
      </c>
      <c r="AP42" s="1">
        <v>315952.82</v>
      </c>
      <c r="AQ42" s="1">
        <v>74504.66</v>
      </c>
      <c r="AR42">
        <f t="shared" si="10"/>
        <v>0</v>
      </c>
    </row>
    <row r="43" spans="1:44">
      <c r="A43" s="139">
        <v>112</v>
      </c>
      <c r="B43" s="139">
        <v>112</v>
      </c>
      <c r="C43" s="8">
        <f t="shared" si="11"/>
        <v>0</v>
      </c>
      <c r="D43" s="140">
        <v>10582.4</v>
      </c>
      <c r="E43" s="140">
        <v>24.25</v>
      </c>
      <c r="F43" s="140">
        <f t="shared" si="12"/>
        <v>24.25</v>
      </c>
      <c r="G43" s="1">
        <f t="shared" si="13"/>
        <v>1415093.6457142856</v>
      </c>
      <c r="H43" s="139">
        <v>0</v>
      </c>
      <c r="I43" s="8">
        <f t="shared" si="14"/>
        <v>0</v>
      </c>
      <c r="J43" s="1">
        <f t="shared" si="15"/>
        <v>0</v>
      </c>
      <c r="K43" s="1">
        <f t="shared" si="16"/>
        <v>1415093.6457142856</v>
      </c>
      <c r="L43" s="139">
        <v>2533085</v>
      </c>
      <c r="M43" s="1">
        <f t="shared" si="17"/>
        <v>2533085</v>
      </c>
      <c r="N43" s="8">
        <f t="shared" si="18"/>
        <v>2533085</v>
      </c>
      <c r="O43" s="8">
        <f t="shared" si="19"/>
        <v>1</v>
      </c>
      <c r="P43" s="139">
        <v>0</v>
      </c>
      <c r="Q43" s="1">
        <f t="shared" si="20"/>
        <v>0</v>
      </c>
      <c r="R43" s="139">
        <v>0</v>
      </c>
      <c r="S43" s="1">
        <f t="shared" si="21"/>
        <v>0</v>
      </c>
      <c r="T43" s="8">
        <f t="shared" si="6"/>
        <v>2533085</v>
      </c>
      <c r="U43" s="141">
        <v>112</v>
      </c>
      <c r="V43" s="141" t="s">
        <v>1065</v>
      </c>
      <c r="W43" s="95">
        <f t="shared" si="7"/>
        <v>0</v>
      </c>
      <c r="X43" s="139">
        <v>9864.1209999999992</v>
      </c>
      <c r="Y43" s="142">
        <v>112</v>
      </c>
      <c r="Z43" s="143">
        <f t="shared" si="8"/>
        <v>0</v>
      </c>
      <c r="AA43" s="144">
        <v>73323624</v>
      </c>
      <c r="AB43" s="126">
        <f t="shared" si="22"/>
        <v>7433.3662370929969</v>
      </c>
      <c r="AC43" s="127">
        <f t="shared" si="23"/>
        <v>0.84478230705158985</v>
      </c>
      <c r="AD43" s="127">
        <f t="shared" si="24"/>
        <v>0.15521769294841015</v>
      </c>
      <c r="AE43" s="1">
        <f t="shared" si="9"/>
        <v>2042403.2</v>
      </c>
      <c r="AF43" s="8">
        <f t="shared" si="25"/>
        <v>317017.11277445033</v>
      </c>
      <c r="AG43" s="1"/>
      <c r="AH43" s="8">
        <f t="shared" si="26"/>
        <v>317017.11277445033</v>
      </c>
      <c r="AI43">
        <v>112</v>
      </c>
      <c r="AJ43" s="1">
        <v>10582.4</v>
      </c>
      <c r="AK43" s="1">
        <v>10549.320000000002</v>
      </c>
      <c r="AM43" t="s">
        <v>914</v>
      </c>
      <c r="AN43">
        <v>112</v>
      </c>
      <c r="AO43">
        <v>1</v>
      </c>
      <c r="AP43" s="1">
        <v>1415093.64</v>
      </c>
      <c r="AQ43" s="1">
        <v>380920</v>
      </c>
      <c r="AR43">
        <f t="shared" si="10"/>
        <v>0</v>
      </c>
    </row>
    <row r="44" spans="1:44">
      <c r="A44" s="139">
        <v>113</v>
      </c>
      <c r="B44" s="139">
        <v>113</v>
      </c>
      <c r="C44" s="8">
        <f t="shared" si="11"/>
        <v>0</v>
      </c>
      <c r="D44" s="140">
        <v>774</v>
      </c>
      <c r="E44" s="140">
        <v>41.89</v>
      </c>
      <c r="F44" s="140">
        <f t="shared" si="12"/>
        <v>41.89</v>
      </c>
      <c r="G44" s="1">
        <f t="shared" si="13"/>
        <v>149382</v>
      </c>
      <c r="H44" s="139">
        <v>226919.75</v>
      </c>
      <c r="I44" s="8">
        <f t="shared" si="14"/>
        <v>1</v>
      </c>
      <c r="J44" s="1">
        <f t="shared" si="15"/>
        <v>226919.75</v>
      </c>
      <c r="K44" s="1">
        <f t="shared" si="16"/>
        <v>376301.75</v>
      </c>
      <c r="L44" s="139">
        <v>310655.75</v>
      </c>
      <c r="M44" s="1">
        <f t="shared" si="17"/>
        <v>310655.75</v>
      </c>
      <c r="N44" s="8">
        <f t="shared" si="18"/>
        <v>376301.75</v>
      </c>
      <c r="O44" s="8">
        <f t="shared" si="19"/>
        <v>0</v>
      </c>
      <c r="P44" s="139">
        <v>0</v>
      </c>
      <c r="Q44" s="1">
        <f t="shared" si="20"/>
        <v>0</v>
      </c>
      <c r="R44" s="139">
        <v>0</v>
      </c>
      <c r="S44" s="1">
        <f t="shared" si="21"/>
        <v>0</v>
      </c>
      <c r="T44" s="8">
        <f t="shared" si="6"/>
        <v>376301.75</v>
      </c>
      <c r="U44" s="141">
        <v>113</v>
      </c>
      <c r="V44" s="141" t="s">
        <v>1066</v>
      </c>
      <c r="W44" s="95">
        <f t="shared" si="7"/>
        <v>0</v>
      </c>
      <c r="X44" s="139">
        <v>791.04600000000005</v>
      </c>
      <c r="Y44" s="142">
        <v>113</v>
      </c>
      <c r="Z44" s="143">
        <f t="shared" si="8"/>
        <v>0</v>
      </c>
      <c r="AA44" s="144">
        <v>19434179</v>
      </c>
      <c r="AB44" s="126">
        <f t="shared" si="22"/>
        <v>24567.697706580904</v>
      </c>
      <c r="AC44" s="127">
        <f t="shared" si="23"/>
        <v>1</v>
      </c>
      <c r="AD44" s="127">
        <f t="shared" si="24"/>
        <v>0</v>
      </c>
      <c r="AE44" s="1">
        <f t="shared" si="9"/>
        <v>149382</v>
      </c>
      <c r="AF44" s="8">
        <f t="shared" si="25"/>
        <v>0</v>
      </c>
      <c r="AG44" s="1"/>
      <c r="AH44" s="8">
        <f t="shared" si="26"/>
        <v>0</v>
      </c>
      <c r="AI44">
        <v>113</v>
      </c>
      <c r="AJ44" s="1">
        <v>774</v>
      </c>
      <c r="AK44" s="1">
        <v>774.1400000000001</v>
      </c>
      <c r="AM44" t="s">
        <v>914</v>
      </c>
      <c r="AN44">
        <v>113</v>
      </c>
      <c r="AO44">
        <v>1</v>
      </c>
      <c r="AP44" s="1">
        <v>149382</v>
      </c>
      <c r="AQ44" s="1">
        <v>34200</v>
      </c>
      <c r="AR44">
        <f t="shared" si="10"/>
        <v>0</v>
      </c>
    </row>
    <row r="45" spans="1:44">
      <c r="A45" s="139">
        <v>115</v>
      </c>
      <c r="B45" s="139">
        <v>115</v>
      </c>
      <c r="C45" s="8">
        <f t="shared" si="11"/>
        <v>0</v>
      </c>
      <c r="D45" s="140">
        <v>1177.4000000000001</v>
      </c>
      <c r="E45" s="140">
        <v>29.92</v>
      </c>
      <c r="F45" s="140">
        <f t="shared" si="12"/>
        <v>29.92</v>
      </c>
      <c r="G45" s="1">
        <f t="shared" si="13"/>
        <v>194256.19840000002</v>
      </c>
      <c r="H45" s="139">
        <v>0</v>
      </c>
      <c r="I45" s="8">
        <f t="shared" si="14"/>
        <v>0</v>
      </c>
      <c r="J45" s="1">
        <f t="shared" si="15"/>
        <v>0</v>
      </c>
      <c r="K45" s="1">
        <f t="shared" si="16"/>
        <v>194256.19840000002</v>
      </c>
      <c r="L45" s="139">
        <v>64416.56</v>
      </c>
      <c r="M45" s="1">
        <f t="shared" si="17"/>
        <v>64416.56</v>
      </c>
      <c r="N45" s="8">
        <f t="shared" si="18"/>
        <v>194256.19840000002</v>
      </c>
      <c r="O45" s="8">
        <f t="shared" si="19"/>
        <v>0</v>
      </c>
      <c r="P45" s="139">
        <v>0</v>
      </c>
      <c r="Q45" s="1">
        <f t="shared" si="20"/>
        <v>0</v>
      </c>
      <c r="R45" s="139">
        <v>0</v>
      </c>
      <c r="S45" s="1">
        <f t="shared" si="21"/>
        <v>0</v>
      </c>
      <c r="T45" s="8">
        <f t="shared" si="6"/>
        <v>194256.19840000002</v>
      </c>
      <c r="U45" s="141">
        <v>115</v>
      </c>
      <c r="V45" s="141" t="s">
        <v>1067</v>
      </c>
      <c r="W45" s="95">
        <f t="shared" si="7"/>
        <v>0</v>
      </c>
      <c r="X45" s="139">
        <v>1198.1559999999999</v>
      </c>
      <c r="Y45" s="142">
        <v>115</v>
      </c>
      <c r="Z45" s="143">
        <f t="shared" si="8"/>
        <v>0</v>
      </c>
      <c r="AA45" s="144">
        <v>7544518</v>
      </c>
      <c r="AB45" s="126">
        <f t="shared" si="22"/>
        <v>6296.7743766254143</v>
      </c>
      <c r="AC45" s="127">
        <f t="shared" si="23"/>
        <v>0.71561166437956103</v>
      </c>
      <c r="AD45" s="127">
        <f t="shared" si="24"/>
        <v>0.28438833562043897</v>
      </c>
      <c r="AE45" s="1">
        <f t="shared" si="9"/>
        <v>194256.19840000002</v>
      </c>
      <c r="AF45" s="8">
        <f t="shared" si="25"/>
        <v>55244.196946929784</v>
      </c>
      <c r="AG45" s="1"/>
      <c r="AH45" s="8">
        <f t="shared" si="26"/>
        <v>55244.196946929784</v>
      </c>
      <c r="AI45">
        <v>115</v>
      </c>
      <c r="AJ45" s="1">
        <v>1177.4000000000001</v>
      </c>
      <c r="AK45" s="1">
        <v>1169.222</v>
      </c>
      <c r="AM45" t="s">
        <v>914</v>
      </c>
      <c r="AN45">
        <v>115</v>
      </c>
      <c r="AO45">
        <v>1</v>
      </c>
      <c r="AP45" s="1">
        <v>194256.2</v>
      </c>
      <c r="AQ45" s="1">
        <v>0</v>
      </c>
      <c r="AR45">
        <f t="shared" si="10"/>
        <v>0</v>
      </c>
    </row>
    <row r="46" spans="1:44">
      <c r="A46" s="139">
        <v>116</v>
      </c>
      <c r="B46" s="139">
        <v>116</v>
      </c>
      <c r="C46" s="8">
        <f t="shared" si="11"/>
        <v>0</v>
      </c>
      <c r="D46" s="140">
        <v>1141.2</v>
      </c>
      <c r="E46" s="140">
        <v>23.93</v>
      </c>
      <c r="F46" s="140">
        <f t="shared" si="12"/>
        <v>23.93</v>
      </c>
      <c r="G46" s="1">
        <f t="shared" si="13"/>
        <v>150589.16537142856</v>
      </c>
      <c r="H46" s="139">
        <v>0</v>
      </c>
      <c r="I46" s="8">
        <f t="shared" si="14"/>
        <v>0</v>
      </c>
      <c r="J46" s="1">
        <f t="shared" si="15"/>
        <v>0</v>
      </c>
      <c r="K46" s="1">
        <f t="shared" si="16"/>
        <v>150589.16537142856</v>
      </c>
      <c r="L46" s="139">
        <v>49936.31</v>
      </c>
      <c r="M46" s="1">
        <f t="shared" si="17"/>
        <v>49936.31</v>
      </c>
      <c r="N46" s="8">
        <f t="shared" si="18"/>
        <v>150589.16537142856</v>
      </c>
      <c r="O46" s="8">
        <f t="shared" si="19"/>
        <v>0</v>
      </c>
      <c r="P46" s="139">
        <v>0</v>
      </c>
      <c r="Q46" s="1">
        <f t="shared" si="20"/>
        <v>0</v>
      </c>
      <c r="R46" s="139">
        <v>0</v>
      </c>
      <c r="S46" s="1">
        <f t="shared" si="21"/>
        <v>0</v>
      </c>
      <c r="T46" s="8">
        <f t="shared" si="6"/>
        <v>150589.16537142856</v>
      </c>
      <c r="U46" s="141">
        <v>116</v>
      </c>
      <c r="V46" s="141" t="s">
        <v>1068</v>
      </c>
      <c r="W46" s="95">
        <f t="shared" si="7"/>
        <v>0</v>
      </c>
      <c r="X46" s="139">
        <v>988.70000000000016</v>
      </c>
      <c r="Y46" s="142">
        <v>116</v>
      </c>
      <c r="Z46" s="143">
        <f t="shared" si="8"/>
        <v>0</v>
      </c>
      <c r="AA46" s="144">
        <v>10447518</v>
      </c>
      <c r="AB46" s="126">
        <f t="shared" si="22"/>
        <v>10566.92424395671</v>
      </c>
      <c r="AC46" s="127">
        <f t="shared" si="23"/>
        <v>1</v>
      </c>
      <c r="AD46" s="127">
        <f t="shared" si="24"/>
        <v>0</v>
      </c>
      <c r="AE46" s="1">
        <f t="shared" si="9"/>
        <v>150589.16537142856</v>
      </c>
      <c r="AF46" s="8">
        <f t="shared" si="25"/>
        <v>0</v>
      </c>
      <c r="AG46" s="1"/>
      <c r="AH46" s="8">
        <f t="shared" si="26"/>
        <v>0</v>
      </c>
      <c r="AI46">
        <v>116</v>
      </c>
      <c r="AJ46" s="1">
        <v>1141.2</v>
      </c>
      <c r="AK46" s="1">
        <v>1141.3720000000001</v>
      </c>
      <c r="AM46" t="s">
        <v>914</v>
      </c>
      <c r="AN46">
        <v>116</v>
      </c>
      <c r="AO46">
        <v>1</v>
      </c>
      <c r="AP46" s="1">
        <v>150589.17000000001</v>
      </c>
      <c r="AQ46" s="1">
        <v>0</v>
      </c>
      <c r="AR46">
        <f t="shared" si="10"/>
        <v>0</v>
      </c>
    </row>
    <row r="47" spans="1:44">
      <c r="A47" s="139">
        <v>118</v>
      </c>
      <c r="B47" s="139">
        <v>118</v>
      </c>
      <c r="C47" s="8">
        <f t="shared" si="11"/>
        <v>0</v>
      </c>
      <c r="D47" s="140">
        <v>367.2</v>
      </c>
      <c r="E47" s="140">
        <v>51.96</v>
      </c>
      <c r="F47" s="140">
        <f t="shared" si="12"/>
        <v>51.96</v>
      </c>
      <c r="G47" s="1">
        <f t="shared" si="13"/>
        <v>70869.599999999991</v>
      </c>
      <c r="H47" s="139">
        <v>0</v>
      </c>
      <c r="I47" s="8">
        <f t="shared" si="14"/>
        <v>0</v>
      </c>
      <c r="J47" s="1">
        <f t="shared" si="15"/>
        <v>0</v>
      </c>
      <c r="K47" s="1">
        <f t="shared" si="16"/>
        <v>70869.599999999991</v>
      </c>
      <c r="L47" s="139">
        <v>37557.800000000003</v>
      </c>
      <c r="M47" s="1">
        <f t="shared" si="17"/>
        <v>37557.800000000003</v>
      </c>
      <c r="N47" s="8">
        <f t="shared" si="18"/>
        <v>70869.599999999991</v>
      </c>
      <c r="O47" s="8">
        <f t="shared" si="19"/>
        <v>0</v>
      </c>
      <c r="P47" s="139">
        <v>0</v>
      </c>
      <c r="Q47" s="1">
        <f t="shared" si="20"/>
        <v>0</v>
      </c>
      <c r="R47" s="139">
        <v>0</v>
      </c>
      <c r="S47" s="1">
        <f t="shared" si="21"/>
        <v>0</v>
      </c>
      <c r="T47" s="8">
        <f t="shared" si="6"/>
        <v>70869.599999999991</v>
      </c>
      <c r="U47" s="141">
        <v>118</v>
      </c>
      <c r="V47" s="141" t="s">
        <v>1069</v>
      </c>
      <c r="W47" s="95">
        <f t="shared" si="7"/>
        <v>0</v>
      </c>
      <c r="X47" s="139">
        <v>386.93799999999993</v>
      </c>
      <c r="Y47" s="142">
        <v>118</v>
      </c>
      <c r="Z47" s="143">
        <f t="shared" si="8"/>
        <v>0</v>
      </c>
      <c r="AA47" s="144">
        <v>15700066</v>
      </c>
      <c r="AB47" s="126">
        <f t="shared" si="22"/>
        <v>40575.146405884152</v>
      </c>
      <c r="AC47" s="127">
        <f t="shared" si="23"/>
        <v>1</v>
      </c>
      <c r="AD47" s="127">
        <f t="shared" si="24"/>
        <v>0</v>
      </c>
      <c r="AE47" s="1">
        <f t="shared" si="9"/>
        <v>70869.599999999991</v>
      </c>
      <c r="AF47" s="8">
        <f t="shared" si="25"/>
        <v>0</v>
      </c>
      <c r="AG47" s="1"/>
      <c r="AH47" s="8">
        <f t="shared" si="26"/>
        <v>0</v>
      </c>
      <c r="AI47">
        <v>118</v>
      </c>
      <c r="AJ47" s="1">
        <v>367.2</v>
      </c>
      <c r="AK47" s="1">
        <v>366.45400000000001</v>
      </c>
      <c r="AM47" t="s">
        <v>914</v>
      </c>
      <c r="AN47">
        <v>118</v>
      </c>
      <c r="AO47">
        <v>1</v>
      </c>
      <c r="AP47" s="1">
        <v>70869.600000000006</v>
      </c>
      <c r="AQ47" s="1">
        <v>14057</v>
      </c>
      <c r="AR47">
        <f t="shared" si="10"/>
        <v>0</v>
      </c>
    </row>
    <row r="48" spans="1:44">
      <c r="A48" s="139">
        <v>129</v>
      </c>
      <c r="B48" s="139">
        <v>129</v>
      </c>
      <c r="C48" s="8">
        <f t="shared" si="11"/>
        <v>0</v>
      </c>
      <c r="D48" s="140">
        <v>1543.8</v>
      </c>
      <c r="E48" s="140">
        <v>43.84</v>
      </c>
      <c r="F48" s="140">
        <f t="shared" si="12"/>
        <v>43.84</v>
      </c>
      <c r="G48" s="1">
        <f t="shared" si="13"/>
        <v>297953.39999999997</v>
      </c>
      <c r="H48" s="139">
        <v>1233338.05</v>
      </c>
      <c r="I48" s="8">
        <f t="shared" si="14"/>
        <v>1</v>
      </c>
      <c r="J48" s="1">
        <f t="shared" si="15"/>
        <v>1233338.05</v>
      </c>
      <c r="K48" s="1">
        <f t="shared" si="16"/>
        <v>1531291.45</v>
      </c>
      <c r="L48" s="139">
        <v>1400791.25</v>
      </c>
      <c r="M48" s="1">
        <f t="shared" si="17"/>
        <v>1400791.25</v>
      </c>
      <c r="N48" s="8">
        <f t="shared" si="18"/>
        <v>1531291.45</v>
      </c>
      <c r="O48" s="8">
        <f t="shared" si="19"/>
        <v>0</v>
      </c>
      <c r="P48" s="139">
        <v>0</v>
      </c>
      <c r="Q48" s="1">
        <f t="shared" si="20"/>
        <v>0</v>
      </c>
      <c r="R48" s="139">
        <v>6606.6</v>
      </c>
      <c r="S48" s="1">
        <f t="shared" si="21"/>
        <v>6606.6</v>
      </c>
      <c r="T48" s="8">
        <f t="shared" si="6"/>
        <v>1537898.05</v>
      </c>
      <c r="U48" s="141">
        <v>129</v>
      </c>
      <c r="V48" s="141" t="s">
        <v>1070</v>
      </c>
      <c r="W48" s="95">
        <f t="shared" si="7"/>
        <v>0</v>
      </c>
      <c r="X48" s="139">
        <v>1528.8659999999998</v>
      </c>
      <c r="Y48" s="142">
        <v>129</v>
      </c>
      <c r="Z48" s="143">
        <f t="shared" si="8"/>
        <v>0</v>
      </c>
      <c r="AA48" s="144">
        <v>6290533</v>
      </c>
      <c r="AB48" s="126">
        <f t="shared" si="22"/>
        <v>4114.5090544233444</v>
      </c>
      <c r="AC48" s="127">
        <f t="shared" si="23"/>
        <v>0.46760301329370957</v>
      </c>
      <c r="AD48" s="127">
        <f t="shared" si="24"/>
        <v>0.53239698670629043</v>
      </c>
      <c r="AE48" s="1">
        <f t="shared" si="9"/>
        <v>297953.39999999997</v>
      </c>
      <c r="AF48" s="8">
        <f t="shared" si="25"/>
        <v>158629.49233889402</v>
      </c>
      <c r="AG48" s="1"/>
      <c r="AH48" s="8">
        <f t="shared" si="26"/>
        <v>158629.49233889402</v>
      </c>
      <c r="AI48">
        <v>129</v>
      </c>
      <c r="AJ48" s="1">
        <v>1543.8</v>
      </c>
      <c r="AK48" s="1">
        <v>1544.0979999999997</v>
      </c>
      <c r="AM48" t="s">
        <v>914</v>
      </c>
      <c r="AN48">
        <v>129</v>
      </c>
      <c r="AO48">
        <v>1</v>
      </c>
      <c r="AP48" s="1">
        <v>297953.40000000002</v>
      </c>
      <c r="AQ48" s="1">
        <v>68650</v>
      </c>
      <c r="AR48">
        <f t="shared" si="10"/>
        <v>0</v>
      </c>
    </row>
    <row r="49" spans="1:44">
      <c r="A49" s="139">
        <v>138</v>
      </c>
      <c r="B49" s="139">
        <v>138</v>
      </c>
      <c r="C49" s="8">
        <f t="shared" si="11"/>
        <v>0</v>
      </c>
      <c r="D49" s="140">
        <v>3149.4</v>
      </c>
      <c r="E49" s="140">
        <v>27.55</v>
      </c>
      <c r="F49" s="140">
        <f t="shared" si="12"/>
        <v>27.55</v>
      </c>
      <c r="G49" s="1">
        <f t="shared" si="13"/>
        <v>478452.3488571429</v>
      </c>
      <c r="H49" s="139">
        <v>0</v>
      </c>
      <c r="I49" s="8">
        <f t="shared" si="14"/>
        <v>0</v>
      </c>
      <c r="J49" s="1">
        <f t="shared" si="15"/>
        <v>0</v>
      </c>
      <c r="K49" s="1">
        <f t="shared" si="16"/>
        <v>478452.3488571429</v>
      </c>
      <c r="L49" s="139">
        <v>234282.77</v>
      </c>
      <c r="M49" s="1">
        <f t="shared" si="17"/>
        <v>234282.77</v>
      </c>
      <c r="N49" s="8">
        <f t="shared" si="18"/>
        <v>478452.3488571429</v>
      </c>
      <c r="O49" s="8">
        <f t="shared" si="19"/>
        <v>0</v>
      </c>
      <c r="P49" s="139">
        <v>0</v>
      </c>
      <c r="Q49" s="1">
        <f t="shared" si="20"/>
        <v>0</v>
      </c>
      <c r="R49" s="139">
        <v>0</v>
      </c>
      <c r="S49" s="1">
        <f t="shared" si="21"/>
        <v>0</v>
      </c>
      <c r="T49" s="8">
        <f t="shared" si="6"/>
        <v>478452.3488571429</v>
      </c>
      <c r="U49" s="141">
        <v>138</v>
      </c>
      <c r="V49" s="141" t="s">
        <v>1071</v>
      </c>
      <c r="W49" s="95">
        <f t="shared" si="7"/>
        <v>0</v>
      </c>
      <c r="X49" s="139">
        <v>3383.4439999999995</v>
      </c>
      <c r="Y49" s="142">
        <v>138</v>
      </c>
      <c r="Z49" s="143">
        <f t="shared" si="8"/>
        <v>0</v>
      </c>
      <c r="AA49" s="144">
        <v>14639760</v>
      </c>
      <c r="AB49" s="126">
        <f t="shared" si="22"/>
        <v>4326.8811305876507</v>
      </c>
      <c r="AC49" s="127">
        <f t="shared" si="23"/>
        <v>0.49173853503891296</v>
      </c>
      <c r="AD49" s="127">
        <f t="shared" si="24"/>
        <v>0.50826146496108704</v>
      </c>
      <c r="AE49" s="1">
        <f t="shared" si="9"/>
        <v>478452.3488571429</v>
      </c>
      <c r="AF49" s="8">
        <f t="shared" si="25"/>
        <v>243178.89174420453</v>
      </c>
      <c r="AG49" s="1"/>
      <c r="AH49" s="8">
        <f t="shared" si="26"/>
        <v>243178.89174420453</v>
      </c>
      <c r="AI49">
        <v>138</v>
      </c>
      <c r="AJ49" s="1">
        <v>3149.4</v>
      </c>
      <c r="AK49" s="1">
        <v>3149.1980000000003</v>
      </c>
      <c r="AM49" t="s">
        <v>914</v>
      </c>
      <c r="AN49">
        <v>138</v>
      </c>
      <c r="AO49">
        <v>1</v>
      </c>
      <c r="AP49" s="1">
        <v>478452.35</v>
      </c>
      <c r="AQ49" s="1">
        <v>75625</v>
      </c>
      <c r="AR49">
        <f t="shared" si="10"/>
        <v>0</v>
      </c>
    </row>
    <row r="50" spans="1:44">
      <c r="A50" s="139">
        <v>139</v>
      </c>
      <c r="B50" s="139">
        <v>139</v>
      </c>
      <c r="C50" s="8">
        <f t="shared" si="11"/>
        <v>0</v>
      </c>
      <c r="D50" s="140">
        <v>943.4</v>
      </c>
      <c r="E50" s="140">
        <v>26.96</v>
      </c>
      <c r="F50" s="140">
        <f t="shared" si="12"/>
        <v>26.96</v>
      </c>
      <c r="G50" s="1">
        <f t="shared" si="13"/>
        <v>140250.69577142858</v>
      </c>
      <c r="H50" s="139">
        <v>0</v>
      </c>
      <c r="I50" s="8">
        <f t="shared" si="14"/>
        <v>0</v>
      </c>
      <c r="J50" s="1">
        <f t="shared" si="15"/>
        <v>0</v>
      </c>
      <c r="K50" s="1">
        <f t="shared" si="16"/>
        <v>140250.69577142858</v>
      </c>
      <c r="L50" s="139">
        <v>125708</v>
      </c>
      <c r="M50" s="1">
        <f t="shared" si="17"/>
        <v>125708</v>
      </c>
      <c r="N50" s="8">
        <f t="shared" si="18"/>
        <v>140250.69577142858</v>
      </c>
      <c r="O50" s="8">
        <f t="shared" si="19"/>
        <v>0</v>
      </c>
      <c r="P50" s="139">
        <v>0</v>
      </c>
      <c r="Q50" s="1">
        <f t="shared" si="20"/>
        <v>0</v>
      </c>
      <c r="R50" s="139">
        <v>0</v>
      </c>
      <c r="S50" s="1">
        <f t="shared" si="21"/>
        <v>0</v>
      </c>
      <c r="T50" s="8">
        <f t="shared" si="6"/>
        <v>140250.69577142858</v>
      </c>
      <c r="U50" s="141">
        <v>139</v>
      </c>
      <c r="V50" s="141" t="s">
        <v>1072</v>
      </c>
      <c r="W50" s="95">
        <f t="shared" si="7"/>
        <v>0</v>
      </c>
      <c r="X50" s="139">
        <v>968.33600000000001</v>
      </c>
      <c r="Y50" s="142">
        <v>139</v>
      </c>
      <c r="Z50" s="143">
        <f t="shared" si="8"/>
        <v>0</v>
      </c>
      <c r="AA50" s="144">
        <v>4197077</v>
      </c>
      <c r="AB50" s="126">
        <f t="shared" si="22"/>
        <v>4334.3188727879578</v>
      </c>
      <c r="AC50" s="127">
        <f t="shared" si="23"/>
        <v>0.49258381466254786</v>
      </c>
      <c r="AD50" s="127">
        <f t="shared" si="24"/>
        <v>0.50741618533745214</v>
      </c>
      <c r="AE50" s="1">
        <f t="shared" si="9"/>
        <v>140250.69577142858</v>
      </c>
      <c r="AF50" s="8">
        <f t="shared" si="25"/>
        <v>71165.473039261822</v>
      </c>
      <c r="AG50" s="1"/>
      <c r="AH50" s="8">
        <f t="shared" si="26"/>
        <v>71165.473039261822</v>
      </c>
      <c r="AI50">
        <v>139</v>
      </c>
      <c r="AJ50" s="1">
        <v>943.4</v>
      </c>
      <c r="AK50" s="1">
        <v>941.06</v>
      </c>
      <c r="AM50" t="s">
        <v>914</v>
      </c>
      <c r="AN50">
        <v>139</v>
      </c>
      <c r="AO50">
        <v>1</v>
      </c>
      <c r="AP50" s="1">
        <v>140250.69</v>
      </c>
      <c r="AQ50" s="1">
        <v>79200</v>
      </c>
      <c r="AR50">
        <f t="shared" si="10"/>
        <v>0</v>
      </c>
    </row>
    <row r="51" spans="1:44">
      <c r="A51" s="139">
        <v>146</v>
      </c>
      <c r="B51" s="139">
        <v>146</v>
      </c>
      <c r="C51" s="8">
        <f t="shared" si="11"/>
        <v>0</v>
      </c>
      <c r="D51" s="140">
        <v>972.2</v>
      </c>
      <c r="E51" s="140">
        <v>48.55</v>
      </c>
      <c r="F51" s="140">
        <f t="shared" si="12"/>
        <v>48.55</v>
      </c>
      <c r="G51" s="1">
        <f t="shared" si="13"/>
        <v>187634.6</v>
      </c>
      <c r="H51" s="139">
        <v>0</v>
      </c>
      <c r="I51" s="8">
        <f t="shared" si="14"/>
        <v>0</v>
      </c>
      <c r="J51" s="1">
        <f t="shared" si="15"/>
        <v>0</v>
      </c>
      <c r="K51" s="1">
        <f t="shared" si="16"/>
        <v>187634.6</v>
      </c>
      <c r="L51" s="139">
        <v>76971.8</v>
      </c>
      <c r="M51" s="1">
        <f t="shared" si="17"/>
        <v>76971.8</v>
      </c>
      <c r="N51" s="8">
        <f t="shared" si="18"/>
        <v>187634.6</v>
      </c>
      <c r="O51" s="8">
        <f t="shared" si="19"/>
        <v>0</v>
      </c>
      <c r="P51" s="139">
        <v>0</v>
      </c>
      <c r="Q51" s="1">
        <f t="shared" si="20"/>
        <v>0</v>
      </c>
      <c r="R51" s="139">
        <v>0</v>
      </c>
      <c r="S51" s="1">
        <f t="shared" si="21"/>
        <v>0</v>
      </c>
      <c r="T51" s="8">
        <f t="shared" si="6"/>
        <v>187634.6</v>
      </c>
      <c r="U51" s="141">
        <v>146</v>
      </c>
      <c r="V51" s="141" t="s">
        <v>1073</v>
      </c>
      <c r="W51" s="95">
        <f t="shared" si="7"/>
        <v>0</v>
      </c>
      <c r="X51" s="139">
        <v>936.44799999999998</v>
      </c>
      <c r="Y51" s="142">
        <v>146</v>
      </c>
      <c r="Z51" s="143">
        <f t="shared" si="8"/>
        <v>0</v>
      </c>
      <c r="AA51" s="144">
        <v>6231405</v>
      </c>
      <c r="AB51" s="126">
        <f t="shared" si="22"/>
        <v>6654.2990107299074</v>
      </c>
      <c r="AC51" s="127">
        <f t="shared" si="23"/>
        <v>0.75624338836477478</v>
      </c>
      <c r="AD51" s="127">
        <f t="shared" si="24"/>
        <v>0.24375661163522522</v>
      </c>
      <c r="AE51" s="1">
        <f t="shared" si="9"/>
        <v>187634.6</v>
      </c>
      <c r="AF51" s="8">
        <f t="shared" si="25"/>
        <v>45737.174321530831</v>
      </c>
      <c r="AG51" s="1"/>
      <c r="AH51" s="8">
        <f t="shared" si="26"/>
        <v>45737.174321530831</v>
      </c>
      <c r="AI51">
        <v>146</v>
      </c>
      <c r="AJ51" s="1">
        <v>972.2</v>
      </c>
      <c r="AK51" s="1">
        <v>969.07600000000002</v>
      </c>
      <c r="AM51" t="s">
        <v>914</v>
      </c>
      <c r="AN51">
        <v>146</v>
      </c>
      <c r="AO51">
        <v>1</v>
      </c>
      <c r="AP51" s="1">
        <v>187634.6</v>
      </c>
      <c r="AQ51" s="1">
        <v>14751</v>
      </c>
      <c r="AR51">
        <f t="shared" si="10"/>
        <v>0</v>
      </c>
    </row>
    <row r="52" spans="1:44">
      <c r="A52" s="139">
        <v>150</v>
      </c>
      <c r="B52" s="139">
        <v>150</v>
      </c>
      <c r="C52" s="8">
        <f t="shared" si="11"/>
        <v>0</v>
      </c>
      <c r="D52" s="140">
        <v>1026</v>
      </c>
      <c r="E52" s="140">
        <v>36.840000000000003</v>
      </c>
      <c r="F52" s="140">
        <f t="shared" si="12"/>
        <v>36.840000000000003</v>
      </c>
      <c r="G52" s="1">
        <f t="shared" si="13"/>
        <v>198018</v>
      </c>
      <c r="H52" s="139">
        <v>0</v>
      </c>
      <c r="I52" s="8">
        <f t="shared" si="14"/>
        <v>0</v>
      </c>
      <c r="J52" s="1">
        <f t="shared" si="15"/>
        <v>0</v>
      </c>
      <c r="K52" s="1">
        <f t="shared" si="16"/>
        <v>198018</v>
      </c>
      <c r="L52" s="139">
        <v>65664</v>
      </c>
      <c r="M52" s="1">
        <f t="shared" si="17"/>
        <v>65664</v>
      </c>
      <c r="N52" s="8">
        <f t="shared" si="18"/>
        <v>198018</v>
      </c>
      <c r="O52" s="8">
        <f t="shared" si="19"/>
        <v>0</v>
      </c>
      <c r="P52" s="139">
        <v>0</v>
      </c>
      <c r="Q52" s="1">
        <f t="shared" si="20"/>
        <v>0</v>
      </c>
      <c r="R52" s="139">
        <v>0</v>
      </c>
      <c r="S52" s="1">
        <f t="shared" si="21"/>
        <v>0</v>
      </c>
      <c r="T52" s="8">
        <f t="shared" si="6"/>
        <v>198018</v>
      </c>
      <c r="U52" s="141">
        <v>150</v>
      </c>
      <c r="V52" s="141" t="s">
        <v>1074</v>
      </c>
      <c r="W52" s="95">
        <f t="shared" si="7"/>
        <v>0</v>
      </c>
      <c r="X52" s="139">
        <v>1042.42</v>
      </c>
      <c r="Y52" s="142">
        <v>150</v>
      </c>
      <c r="Z52" s="143">
        <f t="shared" si="8"/>
        <v>0</v>
      </c>
      <c r="AA52" s="144">
        <v>3598496</v>
      </c>
      <c r="AB52" s="126">
        <f t="shared" si="22"/>
        <v>3452.0596304752403</v>
      </c>
      <c r="AC52" s="127">
        <f t="shared" si="23"/>
        <v>0.39231739775719704</v>
      </c>
      <c r="AD52" s="127">
        <f t="shared" si="24"/>
        <v>0.60768260224280302</v>
      </c>
      <c r="AE52" s="1">
        <f t="shared" si="9"/>
        <v>198018</v>
      </c>
      <c r="AF52" s="8">
        <f t="shared" si="25"/>
        <v>120332.09353091537</v>
      </c>
      <c r="AG52" s="1"/>
      <c r="AH52" s="8">
        <f t="shared" si="26"/>
        <v>120332.09353091537</v>
      </c>
      <c r="AI52">
        <v>150</v>
      </c>
      <c r="AJ52" s="1">
        <v>1026</v>
      </c>
      <c r="AK52" s="1">
        <v>1023.4480000000001</v>
      </c>
      <c r="AM52" t="s">
        <v>914</v>
      </c>
      <c r="AN52">
        <v>150</v>
      </c>
      <c r="AO52">
        <v>1</v>
      </c>
      <c r="AP52" s="1">
        <v>198018</v>
      </c>
      <c r="AQ52" s="1">
        <v>0</v>
      </c>
      <c r="AR52">
        <f t="shared" si="10"/>
        <v>0</v>
      </c>
    </row>
    <row r="53" spans="1:44">
      <c r="A53" s="139">
        <v>152</v>
      </c>
      <c r="B53" s="139">
        <v>152</v>
      </c>
      <c r="C53" s="8">
        <f t="shared" si="11"/>
        <v>0</v>
      </c>
      <c r="D53" s="140">
        <v>6740.2</v>
      </c>
      <c r="E53" s="140">
        <v>32.799999999999997</v>
      </c>
      <c r="F53" s="140">
        <f t="shared" si="12"/>
        <v>32.799999999999997</v>
      </c>
      <c r="G53" s="1">
        <f t="shared" si="13"/>
        <v>1219090.3451428569</v>
      </c>
      <c r="H53" s="139">
        <v>0</v>
      </c>
      <c r="I53" s="8">
        <f t="shared" si="14"/>
        <v>0</v>
      </c>
      <c r="J53" s="1">
        <f t="shared" si="15"/>
        <v>0</v>
      </c>
      <c r="K53" s="1">
        <f t="shared" si="16"/>
        <v>1219090.3451428569</v>
      </c>
      <c r="L53" s="139">
        <v>530926.93999999994</v>
      </c>
      <c r="M53" s="1">
        <f t="shared" si="17"/>
        <v>530926.93999999994</v>
      </c>
      <c r="N53" s="8">
        <f t="shared" si="18"/>
        <v>1219090.3451428569</v>
      </c>
      <c r="O53" s="8">
        <f t="shared" si="19"/>
        <v>0</v>
      </c>
      <c r="P53" s="139">
        <v>0</v>
      </c>
      <c r="Q53" s="1">
        <f t="shared" si="20"/>
        <v>0</v>
      </c>
      <c r="R53" s="139">
        <v>0</v>
      </c>
      <c r="S53" s="1">
        <f t="shared" si="21"/>
        <v>0</v>
      </c>
      <c r="T53" s="8">
        <f t="shared" si="6"/>
        <v>1219090.3451428569</v>
      </c>
      <c r="U53" s="141">
        <v>152</v>
      </c>
      <c r="V53" s="141" t="s">
        <v>1075</v>
      </c>
      <c r="W53" s="95">
        <f t="shared" si="7"/>
        <v>0</v>
      </c>
      <c r="X53" s="139">
        <v>6151.8334999999997</v>
      </c>
      <c r="Y53" s="142">
        <v>152</v>
      </c>
      <c r="Z53" s="143">
        <f t="shared" si="8"/>
        <v>0</v>
      </c>
      <c r="AA53" s="144">
        <v>32316942</v>
      </c>
      <c r="AB53" s="126">
        <f t="shared" si="22"/>
        <v>5253.2211738175292</v>
      </c>
      <c r="AC53" s="127">
        <f t="shared" si="23"/>
        <v>0.59701461775484332</v>
      </c>
      <c r="AD53" s="127">
        <f t="shared" si="24"/>
        <v>0.40298538224515668</v>
      </c>
      <c r="AE53" s="1">
        <f t="shared" si="9"/>
        <v>1219090.3451428569</v>
      </c>
      <c r="AF53" s="8">
        <f t="shared" si="25"/>
        <v>491275.58872877416</v>
      </c>
      <c r="AG53" s="1"/>
      <c r="AH53" s="8">
        <f t="shared" si="26"/>
        <v>491275.58872877416</v>
      </c>
      <c r="AI53">
        <v>152</v>
      </c>
      <c r="AJ53" s="1">
        <v>6740.2</v>
      </c>
      <c r="AK53" s="1">
        <v>6735.619999999999</v>
      </c>
      <c r="AM53" t="s">
        <v>914</v>
      </c>
      <c r="AN53">
        <v>152</v>
      </c>
      <c r="AO53">
        <v>1</v>
      </c>
      <c r="AP53" s="1">
        <v>1219090.3500000001</v>
      </c>
      <c r="AQ53" s="1">
        <v>126669</v>
      </c>
      <c r="AR53">
        <f t="shared" si="10"/>
        <v>0</v>
      </c>
    </row>
    <row r="54" spans="1:44">
      <c r="A54" s="139">
        <v>162</v>
      </c>
      <c r="B54" s="139">
        <v>162</v>
      </c>
      <c r="C54" s="8">
        <f t="shared" si="11"/>
        <v>0</v>
      </c>
      <c r="D54" s="140">
        <v>1054.8</v>
      </c>
      <c r="E54" s="140">
        <v>34.11</v>
      </c>
      <c r="F54" s="140">
        <f t="shared" si="12"/>
        <v>34.11</v>
      </c>
      <c r="G54" s="1">
        <f t="shared" si="13"/>
        <v>198399.74297142855</v>
      </c>
      <c r="H54" s="139">
        <v>351165.53</v>
      </c>
      <c r="I54" s="8">
        <f t="shared" si="14"/>
        <v>1</v>
      </c>
      <c r="J54" s="1">
        <f t="shared" si="15"/>
        <v>351165.53</v>
      </c>
      <c r="K54" s="1">
        <f t="shared" si="16"/>
        <v>549565.27297142858</v>
      </c>
      <c r="L54" s="139">
        <v>416956.12</v>
      </c>
      <c r="M54" s="1">
        <f t="shared" si="17"/>
        <v>416956.12</v>
      </c>
      <c r="N54" s="8">
        <f t="shared" si="18"/>
        <v>549565.27297142858</v>
      </c>
      <c r="O54" s="8">
        <f t="shared" si="19"/>
        <v>0</v>
      </c>
      <c r="P54" s="139">
        <v>0</v>
      </c>
      <c r="Q54" s="1">
        <f t="shared" si="20"/>
        <v>0</v>
      </c>
      <c r="R54" s="139">
        <v>0</v>
      </c>
      <c r="S54" s="1">
        <f t="shared" si="21"/>
        <v>0</v>
      </c>
      <c r="T54" s="8">
        <f t="shared" si="6"/>
        <v>549565.27297142858</v>
      </c>
      <c r="U54" s="141">
        <v>162</v>
      </c>
      <c r="V54" s="141" t="s">
        <v>1076</v>
      </c>
      <c r="W54" s="95">
        <f t="shared" si="7"/>
        <v>0</v>
      </c>
      <c r="X54" s="139">
        <v>1093.4939999999999</v>
      </c>
      <c r="Y54" s="142">
        <v>162</v>
      </c>
      <c r="Z54" s="143">
        <f t="shared" si="8"/>
        <v>0</v>
      </c>
      <c r="AA54" s="144">
        <v>4179006</v>
      </c>
      <c r="AB54" s="126">
        <f t="shared" si="22"/>
        <v>3821.6999818929053</v>
      </c>
      <c r="AC54" s="127">
        <f t="shared" si="23"/>
        <v>0.43432604079858911</v>
      </c>
      <c r="AD54" s="127">
        <f t="shared" si="24"/>
        <v>0.56567395920141084</v>
      </c>
      <c r="AE54" s="1">
        <f t="shared" si="9"/>
        <v>203576.4</v>
      </c>
      <c r="AF54" s="8">
        <f t="shared" si="25"/>
        <v>115157.86818797009</v>
      </c>
      <c r="AG54" s="1"/>
      <c r="AH54" s="8">
        <f t="shared" si="26"/>
        <v>115157.86818797009</v>
      </c>
      <c r="AI54">
        <v>162</v>
      </c>
      <c r="AJ54" s="1">
        <v>1054.8</v>
      </c>
      <c r="AK54" s="1">
        <v>1054.8119999999999</v>
      </c>
      <c r="AM54" t="s">
        <v>914</v>
      </c>
      <c r="AN54">
        <v>162</v>
      </c>
      <c r="AO54">
        <v>1</v>
      </c>
      <c r="AP54" s="1">
        <v>198399.74</v>
      </c>
      <c r="AQ54" s="1">
        <v>0</v>
      </c>
      <c r="AR54">
        <f t="shared" si="10"/>
        <v>0</v>
      </c>
    </row>
    <row r="55" spans="1:44">
      <c r="A55" s="139">
        <v>166</v>
      </c>
      <c r="B55" s="139">
        <v>166</v>
      </c>
      <c r="C55" s="8">
        <f t="shared" si="11"/>
        <v>0</v>
      </c>
      <c r="D55" s="140">
        <v>482</v>
      </c>
      <c r="E55" s="140">
        <v>32.03</v>
      </c>
      <c r="F55" s="140">
        <f t="shared" si="12"/>
        <v>32.03</v>
      </c>
      <c r="G55" s="1">
        <f t="shared" si="13"/>
        <v>85132.079428571422</v>
      </c>
      <c r="H55" s="139">
        <v>172438.67</v>
      </c>
      <c r="I55" s="8">
        <f t="shared" si="14"/>
        <v>1</v>
      </c>
      <c r="J55" s="1">
        <f t="shared" si="15"/>
        <v>172438.67</v>
      </c>
      <c r="K55" s="1">
        <f t="shared" si="16"/>
        <v>257570.74942857143</v>
      </c>
      <c r="L55" s="139">
        <v>305987.34999999998</v>
      </c>
      <c r="M55" s="1">
        <f t="shared" si="17"/>
        <v>305987.34999999998</v>
      </c>
      <c r="N55" s="8">
        <f t="shared" si="18"/>
        <v>305987.34999999998</v>
      </c>
      <c r="O55" s="8">
        <f t="shared" si="19"/>
        <v>1</v>
      </c>
      <c r="P55" s="139">
        <v>0</v>
      </c>
      <c r="Q55" s="1">
        <f t="shared" si="20"/>
        <v>0</v>
      </c>
      <c r="R55" s="139">
        <v>0</v>
      </c>
      <c r="S55" s="1">
        <f t="shared" si="21"/>
        <v>0</v>
      </c>
      <c r="T55" s="8">
        <f t="shared" si="6"/>
        <v>305987.34999999998</v>
      </c>
      <c r="U55" s="141">
        <v>166</v>
      </c>
      <c r="V55" s="141" t="s">
        <v>1077</v>
      </c>
      <c r="W55" s="95">
        <f t="shared" si="7"/>
        <v>0</v>
      </c>
      <c r="X55" s="139">
        <v>493.08399999999995</v>
      </c>
      <c r="Y55" s="142">
        <v>166</v>
      </c>
      <c r="Z55" s="143">
        <f t="shared" si="8"/>
        <v>0</v>
      </c>
      <c r="AA55" s="144">
        <v>15949928</v>
      </c>
      <c r="AB55" s="126">
        <f t="shared" si="22"/>
        <v>32347.283627130473</v>
      </c>
      <c r="AC55" s="127">
        <f t="shared" si="23"/>
        <v>1</v>
      </c>
      <c r="AD55" s="127">
        <f t="shared" si="24"/>
        <v>0</v>
      </c>
      <c r="AE55" s="1">
        <f t="shared" si="9"/>
        <v>93026</v>
      </c>
      <c r="AF55" s="8">
        <f t="shared" si="25"/>
        <v>0</v>
      </c>
      <c r="AG55" s="1"/>
      <c r="AH55" s="8">
        <f t="shared" si="26"/>
        <v>0</v>
      </c>
      <c r="AI55">
        <v>166</v>
      </c>
      <c r="AJ55" s="1">
        <v>482</v>
      </c>
      <c r="AK55" s="1">
        <v>485.86799999999999</v>
      </c>
      <c r="AM55" t="s">
        <v>914</v>
      </c>
      <c r="AN55">
        <v>166</v>
      </c>
      <c r="AO55">
        <v>1</v>
      </c>
      <c r="AP55" s="1">
        <v>85132.08</v>
      </c>
      <c r="AQ55" s="1">
        <v>105318.35</v>
      </c>
      <c r="AR55">
        <f t="shared" si="10"/>
        <v>0</v>
      </c>
    </row>
    <row r="56" spans="1:44">
      <c r="A56" s="139">
        <v>173</v>
      </c>
      <c r="B56" s="139">
        <v>173</v>
      </c>
      <c r="C56" s="8">
        <f t="shared" si="11"/>
        <v>0</v>
      </c>
      <c r="D56" s="140">
        <v>543.6</v>
      </c>
      <c r="E56" s="140">
        <v>68.75</v>
      </c>
      <c r="F56" s="140">
        <f t="shared" si="12"/>
        <v>68.75</v>
      </c>
      <c r="G56" s="1">
        <f t="shared" si="13"/>
        <v>104914.8</v>
      </c>
      <c r="H56" s="139">
        <v>0</v>
      </c>
      <c r="I56" s="8">
        <f t="shared" si="14"/>
        <v>0</v>
      </c>
      <c r="J56" s="1">
        <f t="shared" si="15"/>
        <v>0</v>
      </c>
      <c r="K56" s="1">
        <f t="shared" si="16"/>
        <v>104914.8</v>
      </c>
      <c r="L56" s="139">
        <v>79040.399999999994</v>
      </c>
      <c r="M56" s="1">
        <f t="shared" si="17"/>
        <v>79040.399999999994</v>
      </c>
      <c r="N56" s="8">
        <f t="shared" si="18"/>
        <v>104914.8</v>
      </c>
      <c r="O56" s="8">
        <f t="shared" si="19"/>
        <v>0</v>
      </c>
      <c r="P56" s="139">
        <v>0</v>
      </c>
      <c r="Q56" s="1">
        <f t="shared" si="20"/>
        <v>0</v>
      </c>
      <c r="R56" s="139">
        <v>0</v>
      </c>
      <c r="S56" s="1">
        <f t="shared" si="21"/>
        <v>0</v>
      </c>
      <c r="T56" s="8">
        <f t="shared" si="6"/>
        <v>104914.8</v>
      </c>
      <c r="U56" s="141">
        <v>173</v>
      </c>
      <c r="V56" s="141" t="s">
        <v>1078</v>
      </c>
      <c r="W56" s="95">
        <f t="shared" si="7"/>
        <v>0</v>
      </c>
      <c r="X56" s="139">
        <v>547.19199999999989</v>
      </c>
      <c r="Y56" s="142">
        <v>173</v>
      </c>
      <c r="Z56" s="143">
        <f t="shared" si="8"/>
        <v>0</v>
      </c>
      <c r="AA56" s="144">
        <v>4377432</v>
      </c>
      <c r="AB56" s="126">
        <f t="shared" si="22"/>
        <v>7999.809938741796</v>
      </c>
      <c r="AC56" s="127">
        <f t="shared" si="23"/>
        <v>0.90915712753411371</v>
      </c>
      <c r="AD56" s="127">
        <f t="shared" si="24"/>
        <v>9.0842872465886293E-2</v>
      </c>
      <c r="AE56" s="1">
        <f t="shared" si="9"/>
        <v>104914.8</v>
      </c>
      <c r="AF56" s="8">
        <f t="shared" si="25"/>
        <v>9530.7617961839678</v>
      </c>
      <c r="AG56" s="1"/>
      <c r="AH56" s="8">
        <f t="shared" si="26"/>
        <v>9530.7617961839678</v>
      </c>
      <c r="AI56">
        <v>173</v>
      </c>
      <c r="AJ56" s="1">
        <v>543.6</v>
      </c>
      <c r="AK56" s="1">
        <v>543.23400000000004</v>
      </c>
      <c r="AM56" t="s">
        <v>914</v>
      </c>
      <c r="AN56">
        <v>173</v>
      </c>
      <c r="AO56">
        <v>1</v>
      </c>
      <c r="AP56" s="1">
        <v>104914.8</v>
      </c>
      <c r="AQ56" s="1">
        <v>44250</v>
      </c>
      <c r="AR56">
        <f t="shared" si="10"/>
        <v>0</v>
      </c>
    </row>
    <row r="57" spans="1:44">
      <c r="A57" s="139">
        <v>177</v>
      </c>
      <c r="B57" s="139">
        <v>177</v>
      </c>
      <c r="C57" s="8">
        <f t="shared" si="11"/>
        <v>0</v>
      </c>
      <c r="D57" s="140">
        <v>1175.8</v>
      </c>
      <c r="E57" s="140">
        <v>40.98</v>
      </c>
      <c r="F57" s="140">
        <f t="shared" si="12"/>
        <v>40.98</v>
      </c>
      <c r="G57" s="1">
        <f t="shared" si="13"/>
        <v>226929.4</v>
      </c>
      <c r="H57" s="139">
        <v>0</v>
      </c>
      <c r="I57" s="8">
        <f t="shared" si="14"/>
        <v>0</v>
      </c>
      <c r="J57" s="1">
        <f t="shared" si="15"/>
        <v>0</v>
      </c>
      <c r="K57" s="1">
        <f t="shared" si="16"/>
        <v>226929.4</v>
      </c>
      <c r="L57" s="139">
        <v>133479.53</v>
      </c>
      <c r="M57" s="1">
        <f t="shared" si="17"/>
        <v>133479.53</v>
      </c>
      <c r="N57" s="8">
        <f t="shared" si="18"/>
        <v>226929.4</v>
      </c>
      <c r="O57" s="8">
        <f t="shared" si="19"/>
        <v>0</v>
      </c>
      <c r="P57" s="139">
        <v>0</v>
      </c>
      <c r="Q57" s="1">
        <f t="shared" si="20"/>
        <v>0</v>
      </c>
      <c r="R57" s="139">
        <v>0</v>
      </c>
      <c r="S57" s="1">
        <f t="shared" si="21"/>
        <v>0</v>
      </c>
      <c r="T57" s="8">
        <f t="shared" si="6"/>
        <v>226929.4</v>
      </c>
      <c r="U57" s="141">
        <v>177</v>
      </c>
      <c r="V57" s="141" t="s">
        <v>1079</v>
      </c>
      <c r="W57" s="95">
        <f t="shared" si="7"/>
        <v>0</v>
      </c>
      <c r="X57" s="139">
        <v>1089.67</v>
      </c>
      <c r="Y57" s="142">
        <v>177</v>
      </c>
      <c r="Z57" s="143">
        <f t="shared" si="8"/>
        <v>0</v>
      </c>
      <c r="AA57" s="144">
        <v>7373342</v>
      </c>
      <c r="AB57" s="126">
        <f t="shared" si="22"/>
        <v>6766.5825433388081</v>
      </c>
      <c r="AC57" s="127">
        <f t="shared" si="23"/>
        <v>0.76900411327671514</v>
      </c>
      <c r="AD57" s="127">
        <f t="shared" si="24"/>
        <v>0.23099588672328486</v>
      </c>
      <c r="AE57" s="1">
        <f t="shared" si="9"/>
        <v>226929.4</v>
      </c>
      <c r="AF57" s="8">
        <f t="shared" si="25"/>
        <v>52419.757976583001</v>
      </c>
      <c r="AG57" s="1"/>
      <c r="AH57" s="8">
        <f t="shared" si="26"/>
        <v>52419.757976583001</v>
      </c>
      <c r="AI57">
        <v>177</v>
      </c>
      <c r="AJ57" s="1">
        <v>1175.8</v>
      </c>
      <c r="AK57" s="1">
        <v>1159.6039999999998</v>
      </c>
      <c r="AM57" t="s">
        <v>914</v>
      </c>
      <c r="AN57">
        <v>177</v>
      </c>
      <c r="AO57">
        <v>1</v>
      </c>
      <c r="AP57" s="1">
        <v>226929.4</v>
      </c>
      <c r="AQ57" s="1">
        <v>58228.33</v>
      </c>
      <c r="AR57">
        <f t="shared" si="10"/>
        <v>0</v>
      </c>
    </row>
    <row r="58" spans="1:44">
      <c r="A58" s="139">
        <v>181</v>
      </c>
      <c r="B58" s="139">
        <v>181</v>
      </c>
      <c r="C58" s="8">
        <f t="shared" si="11"/>
        <v>0</v>
      </c>
      <c r="D58" s="140">
        <v>7124.2</v>
      </c>
      <c r="E58" s="140">
        <v>43.4</v>
      </c>
      <c r="F58" s="140">
        <f t="shared" si="12"/>
        <v>43.4</v>
      </c>
      <c r="G58" s="1">
        <f t="shared" si="13"/>
        <v>1374970.5999999999</v>
      </c>
      <c r="H58" s="139">
        <v>42351.49</v>
      </c>
      <c r="I58" s="8">
        <f t="shared" si="14"/>
        <v>1</v>
      </c>
      <c r="J58" s="1">
        <f t="shared" si="15"/>
        <v>42351.49</v>
      </c>
      <c r="K58" s="1">
        <f t="shared" si="16"/>
        <v>1417322.0899999999</v>
      </c>
      <c r="L58" s="139">
        <v>498300.29</v>
      </c>
      <c r="M58" s="1">
        <f t="shared" si="17"/>
        <v>498300.29</v>
      </c>
      <c r="N58" s="8">
        <f t="shared" si="18"/>
        <v>1417322.0899999999</v>
      </c>
      <c r="O58" s="8">
        <f t="shared" si="19"/>
        <v>0</v>
      </c>
      <c r="P58" s="139">
        <v>0</v>
      </c>
      <c r="Q58" s="1">
        <f t="shared" si="20"/>
        <v>0</v>
      </c>
      <c r="R58" s="139">
        <v>0</v>
      </c>
      <c r="S58" s="1">
        <f t="shared" si="21"/>
        <v>0</v>
      </c>
      <c r="T58" s="8">
        <f t="shared" si="6"/>
        <v>1417322.0899999999</v>
      </c>
      <c r="U58" s="141">
        <v>181</v>
      </c>
      <c r="V58" s="141" t="s">
        <v>1080</v>
      </c>
      <c r="W58" s="95">
        <f t="shared" si="7"/>
        <v>0</v>
      </c>
      <c r="X58" s="139">
        <v>6994.8619999999992</v>
      </c>
      <c r="Y58" s="142">
        <v>181</v>
      </c>
      <c r="Z58" s="143">
        <f t="shared" si="8"/>
        <v>0</v>
      </c>
      <c r="AA58" s="144">
        <v>53959321</v>
      </c>
      <c r="AB58" s="126">
        <f t="shared" si="22"/>
        <v>7714.136604839382</v>
      </c>
      <c r="AC58" s="127">
        <f t="shared" si="23"/>
        <v>0.87669111275968503</v>
      </c>
      <c r="AD58" s="127">
        <f t="shared" si="24"/>
        <v>0.12330888724031497</v>
      </c>
      <c r="AE58" s="1">
        <f t="shared" si="9"/>
        <v>1374970.5999999999</v>
      </c>
      <c r="AF58" s="8">
        <f t="shared" si="25"/>
        <v>169546.09467414819</v>
      </c>
      <c r="AG58" s="1"/>
      <c r="AH58" s="8">
        <f t="shared" si="26"/>
        <v>169546.09467414819</v>
      </c>
      <c r="AI58">
        <v>181</v>
      </c>
      <c r="AJ58" s="1">
        <v>7124.2</v>
      </c>
      <c r="AK58" s="1">
        <v>7132.1039999999994</v>
      </c>
      <c r="AM58" t="s">
        <v>914</v>
      </c>
      <c r="AN58">
        <v>181</v>
      </c>
      <c r="AO58">
        <v>1</v>
      </c>
      <c r="AP58" s="1">
        <v>1374970.6</v>
      </c>
      <c r="AQ58" s="1">
        <v>0</v>
      </c>
      <c r="AR58">
        <f t="shared" si="10"/>
        <v>0</v>
      </c>
    </row>
    <row r="59" spans="1:44">
      <c r="A59" s="139">
        <v>182</v>
      </c>
      <c r="B59" s="139">
        <v>182</v>
      </c>
      <c r="C59" s="8">
        <f t="shared" si="11"/>
        <v>0</v>
      </c>
      <c r="D59" s="140">
        <v>1132.2</v>
      </c>
      <c r="E59" s="140">
        <v>32.659999999999997</v>
      </c>
      <c r="F59" s="140">
        <f t="shared" si="12"/>
        <v>32.659999999999997</v>
      </c>
      <c r="G59" s="1">
        <f t="shared" si="13"/>
        <v>203905.33817142856</v>
      </c>
      <c r="H59" s="139">
        <v>0</v>
      </c>
      <c r="I59" s="8">
        <f t="shared" si="14"/>
        <v>0</v>
      </c>
      <c r="J59" s="1">
        <f t="shared" si="15"/>
        <v>0</v>
      </c>
      <c r="K59" s="1">
        <f t="shared" si="16"/>
        <v>203905.33817142856</v>
      </c>
      <c r="L59" s="139">
        <v>119941.28</v>
      </c>
      <c r="M59" s="1">
        <f t="shared" si="17"/>
        <v>119941.28</v>
      </c>
      <c r="N59" s="8">
        <f t="shared" si="18"/>
        <v>203905.33817142856</v>
      </c>
      <c r="O59" s="8">
        <f t="shared" si="19"/>
        <v>0</v>
      </c>
      <c r="P59" s="139">
        <v>0</v>
      </c>
      <c r="Q59" s="1">
        <f t="shared" si="20"/>
        <v>0</v>
      </c>
      <c r="R59" s="139">
        <v>0</v>
      </c>
      <c r="S59" s="1">
        <f t="shared" si="21"/>
        <v>0</v>
      </c>
      <c r="T59" s="8">
        <f t="shared" si="6"/>
        <v>203905.33817142856</v>
      </c>
      <c r="U59" s="141">
        <v>182</v>
      </c>
      <c r="V59" s="141" t="s">
        <v>1081</v>
      </c>
      <c r="W59" s="95">
        <f t="shared" si="7"/>
        <v>0</v>
      </c>
      <c r="X59" s="139">
        <v>1203.4859999999999</v>
      </c>
      <c r="Y59" s="142">
        <v>182</v>
      </c>
      <c r="Z59" s="143">
        <f t="shared" si="8"/>
        <v>0</v>
      </c>
      <c r="AA59" s="144">
        <v>18813665</v>
      </c>
      <c r="AB59" s="126">
        <f t="shared" si="22"/>
        <v>15632.641343563617</v>
      </c>
      <c r="AC59" s="127">
        <f t="shared" si="23"/>
        <v>1</v>
      </c>
      <c r="AD59" s="127">
        <f t="shared" si="24"/>
        <v>0</v>
      </c>
      <c r="AE59" s="1">
        <f t="shared" si="9"/>
        <v>203905.33817142856</v>
      </c>
      <c r="AF59" s="8">
        <f t="shared" si="25"/>
        <v>0</v>
      </c>
      <c r="AG59" s="1"/>
      <c r="AH59" s="8">
        <f t="shared" si="26"/>
        <v>0</v>
      </c>
      <c r="AI59">
        <v>182</v>
      </c>
      <c r="AJ59" s="1">
        <v>1132.2</v>
      </c>
      <c r="AK59" s="1">
        <v>1133.6079999999999</v>
      </c>
      <c r="AM59" t="s">
        <v>914</v>
      </c>
      <c r="AN59">
        <v>182</v>
      </c>
      <c r="AO59">
        <v>1</v>
      </c>
      <c r="AP59" s="1">
        <v>203905.34</v>
      </c>
      <c r="AQ59" s="1">
        <v>52325</v>
      </c>
      <c r="AR59">
        <f t="shared" si="10"/>
        <v>0</v>
      </c>
    </row>
    <row r="60" spans="1:44">
      <c r="A60" s="139">
        <v>186</v>
      </c>
      <c r="B60" s="139">
        <v>186</v>
      </c>
      <c r="C60" s="8">
        <f t="shared" si="11"/>
        <v>0</v>
      </c>
      <c r="D60" s="140">
        <v>1825.4</v>
      </c>
      <c r="E60" s="140">
        <v>26.94</v>
      </c>
      <c r="F60" s="140">
        <f t="shared" si="12"/>
        <v>26.94</v>
      </c>
      <c r="G60" s="1">
        <f t="shared" si="13"/>
        <v>271172.03622857149</v>
      </c>
      <c r="H60" s="139">
        <v>0</v>
      </c>
      <c r="I60" s="8">
        <f t="shared" si="14"/>
        <v>0</v>
      </c>
      <c r="J60" s="1">
        <f t="shared" si="15"/>
        <v>0</v>
      </c>
      <c r="K60" s="1">
        <f t="shared" si="16"/>
        <v>271172.03622857149</v>
      </c>
      <c r="L60" s="139">
        <v>89922.33</v>
      </c>
      <c r="M60" s="1">
        <f t="shared" si="17"/>
        <v>89922.33</v>
      </c>
      <c r="N60" s="8">
        <f t="shared" si="18"/>
        <v>271172.03622857149</v>
      </c>
      <c r="O60" s="8">
        <f t="shared" si="19"/>
        <v>0</v>
      </c>
      <c r="P60" s="139">
        <v>0</v>
      </c>
      <c r="Q60" s="1">
        <f t="shared" si="20"/>
        <v>0</v>
      </c>
      <c r="R60" s="139">
        <v>0</v>
      </c>
      <c r="S60" s="1">
        <f t="shared" si="21"/>
        <v>0</v>
      </c>
      <c r="T60" s="8">
        <f t="shared" si="6"/>
        <v>271172.03622857149</v>
      </c>
      <c r="U60" s="141">
        <v>186</v>
      </c>
      <c r="V60" s="141" t="s">
        <v>1082</v>
      </c>
      <c r="W60" s="95">
        <f t="shared" si="7"/>
        <v>0</v>
      </c>
      <c r="X60" s="139">
        <v>1724.7735</v>
      </c>
      <c r="Y60" s="142">
        <v>186</v>
      </c>
      <c r="Z60" s="143">
        <f t="shared" si="8"/>
        <v>0</v>
      </c>
      <c r="AA60" s="144">
        <v>31946936</v>
      </c>
      <c r="AB60" s="126">
        <f t="shared" si="22"/>
        <v>18522.394969542376</v>
      </c>
      <c r="AC60" s="127">
        <f t="shared" si="23"/>
        <v>1</v>
      </c>
      <c r="AD60" s="127">
        <f t="shared" si="24"/>
        <v>0</v>
      </c>
      <c r="AE60" s="1">
        <f t="shared" si="9"/>
        <v>271172.03622857149</v>
      </c>
      <c r="AF60" s="8">
        <f t="shared" si="25"/>
        <v>0</v>
      </c>
      <c r="AG60" s="1"/>
      <c r="AH60" s="8">
        <f t="shared" si="26"/>
        <v>0</v>
      </c>
      <c r="AI60">
        <v>186</v>
      </c>
      <c r="AJ60" s="1">
        <v>1825.4</v>
      </c>
      <c r="AK60" s="1">
        <v>1820.83</v>
      </c>
      <c r="AM60" t="s">
        <v>914</v>
      </c>
      <c r="AN60">
        <v>186</v>
      </c>
      <c r="AO60">
        <v>1</v>
      </c>
      <c r="AP60" s="1">
        <v>271172.03999999998</v>
      </c>
      <c r="AQ60" s="1">
        <v>0</v>
      </c>
      <c r="AR60">
        <f t="shared" si="10"/>
        <v>0</v>
      </c>
    </row>
    <row r="61" spans="1:44">
      <c r="A61" s="139">
        <v>191</v>
      </c>
      <c r="B61" s="139">
        <v>191</v>
      </c>
      <c r="C61" s="8">
        <f t="shared" si="11"/>
        <v>0</v>
      </c>
      <c r="D61" s="140">
        <v>10133.200000000001</v>
      </c>
      <c r="E61" s="140">
        <v>44.4</v>
      </c>
      <c r="F61" s="140">
        <f t="shared" si="12"/>
        <v>44.4</v>
      </c>
      <c r="G61" s="1">
        <f t="shared" si="13"/>
        <v>1955707.6</v>
      </c>
      <c r="H61" s="139">
        <v>0</v>
      </c>
      <c r="I61" s="8">
        <f t="shared" si="14"/>
        <v>0</v>
      </c>
      <c r="J61" s="1">
        <f t="shared" si="15"/>
        <v>0</v>
      </c>
      <c r="K61" s="1">
        <f t="shared" si="16"/>
        <v>1955707.6</v>
      </c>
      <c r="L61" s="139">
        <v>4687229.74</v>
      </c>
      <c r="M61" s="1">
        <f t="shared" si="17"/>
        <v>4687229.74</v>
      </c>
      <c r="N61" s="8">
        <f t="shared" si="18"/>
        <v>4687229.74</v>
      </c>
      <c r="O61" s="8">
        <f t="shared" si="19"/>
        <v>1</v>
      </c>
      <c r="P61" s="139">
        <v>0</v>
      </c>
      <c r="Q61" s="1">
        <f t="shared" si="20"/>
        <v>0</v>
      </c>
      <c r="R61" s="139">
        <v>4163</v>
      </c>
      <c r="S61" s="1">
        <f t="shared" si="21"/>
        <v>4163</v>
      </c>
      <c r="T61" s="8">
        <f t="shared" si="6"/>
        <v>4691392.74</v>
      </c>
      <c r="U61" s="141">
        <v>191</v>
      </c>
      <c r="V61" s="141" t="s">
        <v>1083</v>
      </c>
      <c r="W61" s="95">
        <f t="shared" si="7"/>
        <v>0</v>
      </c>
      <c r="X61" s="139">
        <v>10318.467999999999</v>
      </c>
      <c r="Y61" s="142">
        <v>191</v>
      </c>
      <c r="Z61" s="143">
        <f t="shared" si="8"/>
        <v>0</v>
      </c>
      <c r="AA61" s="144">
        <v>71864334</v>
      </c>
      <c r="AB61" s="126">
        <f t="shared" si="22"/>
        <v>6964.632152757561</v>
      </c>
      <c r="AC61" s="127">
        <f t="shared" si="23"/>
        <v>0.79151192476063725</v>
      </c>
      <c r="AD61" s="127">
        <f t="shared" si="24"/>
        <v>0.20848807523936275</v>
      </c>
      <c r="AE61" s="1">
        <f t="shared" si="9"/>
        <v>1955707.6</v>
      </c>
      <c r="AF61" s="8">
        <f t="shared" si="25"/>
        <v>407741.71325499355</v>
      </c>
      <c r="AG61" s="1"/>
      <c r="AH61" s="8">
        <f t="shared" si="26"/>
        <v>407741.71325499355</v>
      </c>
      <c r="AI61">
        <v>191</v>
      </c>
      <c r="AJ61" s="1">
        <v>10133.200000000001</v>
      </c>
      <c r="AK61" s="1">
        <v>10105.635999999999</v>
      </c>
      <c r="AM61" t="s">
        <v>914</v>
      </c>
      <c r="AN61">
        <v>191</v>
      </c>
      <c r="AO61">
        <v>1</v>
      </c>
      <c r="AP61" s="1">
        <v>1955707.6</v>
      </c>
      <c r="AQ61" s="1">
        <v>448870.83</v>
      </c>
      <c r="AR61">
        <f t="shared" si="10"/>
        <v>0</v>
      </c>
    </row>
    <row r="62" spans="1:44">
      <c r="A62" s="139">
        <v>192</v>
      </c>
      <c r="B62" s="139">
        <v>192</v>
      </c>
      <c r="C62" s="8">
        <f t="shared" si="11"/>
        <v>0</v>
      </c>
      <c r="D62" s="140">
        <v>7335</v>
      </c>
      <c r="E62" s="140">
        <v>23.55</v>
      </c>
      <c r="F62" s="140">
        <f t="shared" si="12"/>
        <v>23.55</v>
      </c>
      <c r="G62" s="1">
        <f t="shared" si="13"/>
        <v>952533.57857142866</v>
      </c>
      <c r="H62" s="139">
        <v>186780.66</v>
      </c>
      <c r="I62" s="8">
        <f t="shared" si="14"/>
        <v>1</v>
      </c>
      <c r="J62" s="1">
        <f t="shared" si="15"/>
        <v>186780.66</v>
      </c>
      <c r="K62" s="1">
        <f t="shared" si="16"/>
        <v>1139314.2385714287</v>
      </c>
      <c r="L62" s="139">
        <v>502646.71</v>
      </c>
      <c r="M62" s="1">
        <f t="shared" si="17"/>
        <v>502646.71</v>
      </c>
      <c r="N62" s="8">
        <f t="shared" si="18"/>
        <v>1139314.2385714287</v>
      </c>
      <c r="O62" s="8">
        <f t="shared" si="19"/>
        <v>0</v>
      </c>
      <c r="P62" s="139">
        <v>0</v>
      </c>
      <c r="Q62" s="1">
        <f t="shared" si="20"/>
        <v>0</v>
      </c>
      <c r="R62" s="139">
        <v>2349</v>
      </c>
      <c r="S62" s="1">
        <f t="shared" si="21"/>
        <v>2349</v>
      </c>
      <c r="T62" s="8">
        <f t="shared" si="6"/>
        <v>1141663.2385714287</v>
      </c>
      <c r="U62" s="141">
        <v>192</v>
      </c>
      <c r="V62" s="141" t="s">
        <v>1084</v>
      </c>
      <c r="W62" s="95">
        <f t="shared" si="7"/>
        <v>0</v>
      </c>
      <c r="X62" s="139">
        <v>7270.5679999999993</v>
      </c>
      <c r="Y62" s="142">
        <v>192</v>
      </c>
      <c r="Z62" s="143">
        <f t="shared" si="8"/>
        <v>0</v>
      </c>
      <c r="AA62" s="144">
        <v>31070226</v>
      </c>
      <c r="AB62" s="126">
        <f t="shared" si="22"/>
        <v>4273.4248548394025</v>
      </c>
      <c r="AC62" s="127">
        <f t="shared" si="23"/>
        <v>0.48566337144376476</v>
      </c>
      <c r="AD62" s="127">
        <f t="shared" si="24"/>
        <v>0.51433662855623519</v>
      </c>
      <c r="AE62" s="1">
        <f t="shared" si="9"/>
        <v>1141663.2385714287</v>
      </c>
      <c r="AF62" s="8">
        <f t="shared" si="25"/>
        <v>587199.22107342142</v>
      </c>
      <c r="AG62" s="1"/>
      <c r="AH62" s="8">
        <f t="shared" si="26"/>
        <v>587199.22107342142</v>
      </c>
      <c r="AI62">
        <v>192</v>
      </c>
      <c r="AJ62" s="1">
        <v>7335</v>
      </c>
      <c r="AK62" s="1">
        <v>7330.213999999999</v>
      </c>
      <c r="AM62" t="s">
        <v>914</v>
      </c>
      <c r="AN62">
        <v>192</v>
      </c>
      <c r="AO62">
        <v>1</v>
      </c>
      <c r="AP62" s="1">
        <v>952533.57</v>
      </c>
      <c r="AQ62" s="1">
        <v>0</v>
      </c>
      <c r="AR62">
        <f t="shared" si="10"/>
        <v>0</v>
      </c>
    </row>
    <row r="63" spans="1:44">
      <c r="A63" s="139">
        <v>194</v>
      </c>
      <c r="B63" s="139">
        <v>194</v>
      </c>
      <c r="C63" s="8">
        <f t="shared" si="11"/>
        <v>0</v>
      </c>
      <c r="D63" s="140">
        <v>11698.2</v>
      </c>
      <c r="E63" s="140">
        <v>27.62</v>
      </c>
      <c r="F63" s="140">
        <f t="shared" si="12"/>
        <v>27.62</v>
      </c>
      <c r="G63" s="1">
        <f t="shared" si="13"/>
        <v>1781689.3374857143</v>
      </c>
      <c r="H63" s="139">
        <v>0</v>
      </c>
      <c r="I63" s="8">
        <f t="shared" si="14"/>
        <v>0</v>
      </c>
      <c r="J63" s="1">
        <f t="shared" si="15"/>
        <v>0</v>
      </c>
      <c r="K63" s="1">
        <f t="shared" si="16"/>
        <v>1781689.3374857143</v>
      </c>
      <c r="L63" s="139">
        <v>2247617.61</v>
      </c>
      <c r="M63" s="1">
        <f t="shared" si="17"/>
        <v>2247617.61</v>
      </c>
      <c r="N63" s="8">
        <f t="shared" si="18"/>
        <v>2247617.61</v>
      </c>
      <c r="O63" s="8">
        <f t="shared" si="19"/>
        <v>1</v>
      </c>
      <c r="P63" s="139">
        <v>0</v>
      </c>
      <c r="Q63" s="1">
        <f t="shared" si="20"/>
        <v>0</v>
      </c>
      <c r="R63" s="139">
        <v>4384</v>
      </c>
      <c r="S63" s="1">
        <f t="shared" si="21"/>
        <v>4384</v>
      </c>
      <c r="T63" s="8">
        <f t="shared" si="6"/>
        <v>2252001.61</v>
      </c>
      <c r="U63" s="141">
        <v>194</v>
      </c>
      <c r="V63" s="141" t="s">
        <v>1085</v>
      </c>
      <c r="W63" s="95">
        <f t="shared" si="7"/>
        <v>0</v>
      </c>
      <c r="X63" s="139">
        <v>11707.967499999999</v>
      </c>
      <c r="Y63" s="142">
        <v>194</v>
      </c>
      <c r="Z63" s="143">
        <f t="shared" si="8"/>
        <v>0</v>
      </c>
      <c r="AA63" s="144">
        <v>71433091</v>
      </c>
      <c r="AB63" s="126">
        <f t="shared" si="22"/>
        <v>6101.2375546823141</v>
      </c>
      <c r="AC63" s="127">
        <f t="shared" si="23"/>
        <v>0.69338942451058505</v>
      </c>
      <c r="AD63" s="127">
        <f t="shared" si="24"/>
        <v>0.30661057548941495</v>
      </c>
      <c r="AE63" s="1">
        <f t="shared" si="9"/>
        <v>2252001.61</v>
      </c>
      <c r="AF63" s="8">
        <f t="shared" si="25"/>
        <v>690487.50964518893</v>
      </c>
      <c r="AG63" s="1"/>
      <c r="AH63" s="8">
        <f t="shared" si="26"/>
        <v>690487.50964518893</v>
      </c>
      <c r="AI63">
        <v>194</v>
      </c>
      <c r="AJ63" s="1">
        <v>11698.2</v>
      </c>
      <c r="AK63" s="1">
        <v>11692.154</v>
      </c>
      <c r="AM63" t="s">
        <v>914</v>
      </c>
      <c r="AN63">
        <v>194</v>
      </c>
      <c r="AO63">
        <v>1</v>
      </c>
      <c r="AP63" s="1">
        <v>1781689.34</v>
      </c>
      <c r="AQ63" s="1">
        <v>324672</v>
      </c>
      <c r="AR63">
        <f t="shared" si="10"/>
        <v>0</v>
      </c>
    </row>
    <row r="64" spans="1:44">
      <c r="A64" s="139">
        <v>195</v>
      </c>
      <c r="B64" s="139">
        <v>195</v>
      </c>
      <c r="C64" s="8">
        <f t="shared" si="11"/>
        <v>0</v>
      </c>
      <c r="D64" s="140">
        <v>712.8</v>
      </c>
      <c r="E64" s="140">
        <v>30.9</v>
      </c>
      <c r="F64" s="140">
        <f t="shared" si="12"/>
        <v>30.9</v>
      </c>
      <c r="G64" s="1">
        <f t="shared" si="13"/>
        <v>121455.01028571428</v>
      </c>
      <c r="H64" s="139">
        <v>33169.5</v>
      </c>
      <c r="I64" s="8">
        <f t="shared" si="14"/>
        <v>1</v>
      </c>
      <c r="J64" s="1">
        <f t="shared" si="15"/>
        <v>33169.5</v>
      </c>
      <c r="K64" s="1">
        <f t="shared" si="16"/>
        <v>154624.51028571429</v>
      </c>
      <c r="L64" s="139">
        <v>89752.67</v>
      </c>
      <c r="M64" s="1">
        <f t="shared" si="17"/>
        <v>89752.67</v>
      </c>
      <c r="N64" s="8">
        <f t="shared" si="18"/>
        <v>154624.51028571429</v>
      </c>
      <c r="O64" s="8">
        <f t="shared" si="19"/>
        <v>0</v>
      </c>
      <c r="P64" s="139">
        <v>0</v>
      </c>
      <c r="Q64" s="1">
        <f t="shared" si="20"/>
        <v>0</v>
      </c>
      <c r="R64" s="139">
        <v>293</v>
      </c>
      <c r="S64" s="1">
        <f t="shared" si="21"/>
        <v>293</v>
      </c>
      <c r="T64" s="8">
        <f t="shared" si="6"/>
        <v>154917.51028571429</v>
      </c>
      <c r="U64" s="141">
        <v>195</v>
      </c>
      <c r="V64" s="141" t="s">
        <v>1086</v>
      </c>
      <c r="W64" s="95">
        <f t="shared" si="7"/>
        <v>0</v>
      </c>
      <c r="X64" s="139">
        <v>638.9799999999999</v>
      </c>
      <c r="Y64" s="142">
        <v>195</v>
      </c>
      <c r="Z64" s="143">
        <f t="shared" si="8"/>
        <v>0</v>
      </c>
      <c r="AA64" s="144">
        <v>3778258</v>
      </c>
      <c r="AB64" s="126">
        <f t="shared" si="22"/>
        <v>5912.9518920780001</v>
      </c>
      <c r="AC64" s="127">
        <f t="shared" si="23"/>
        <v>0.67199125961916784</v>
      </c>
      <c r="AD64" s="127">
        <f t="shared" si="24"/>
        <v>0.32800874038083216</v>
      </c>
      <c r="AE64" s="1">
        <f t="shared" si="9"/>
        <v>137570.4</v>
      </c>
      <c r="AF64" s="8">
        <f t="shared" si="25"/>
        <v>45124.293617687232</v>
      </c>
      <c r="AG64" s="1"/>
      <c r="AH64" s="8">
        <f t="shared" si="26"/>
        <v>45124.293617687232</v>
      </c>
      <c r="AI64">
        <v>195</v>
      </c>
      <c r="AJ64" s="1">
        <v>712.8</v>
      </c>
      <c r="AK64" s="1">
        <v>709.29599999999994</v>
      </c>
      <c r="AM64" t="s">
        <v>914</v>
      </c>
      <c r="AN64">
        <v>195</v>
      </c>
      <c r="AO64">
        <v>1</v>
      </c>
      <c r="AP64" s="1">
        <v>121455.01</v>
      </c>
      <c r="AQ64" s="1">
        <v>16307.93</v>
      </c>
      <c r="AR64">
        <f t="shared" si="10"/>
        <v>0</v>
      </c>
    </row>
    <row r="65" spans="1:44">
      <c r="A65" s="139">
        <v>196</v>
      </c>
      <c r="B65" s="139">
        <v>196</v>
      </c>
      <c r="C65" s="8">
        <f t="shared" si="11"/>
        <v>0</v>
      </c>
      <c r="D65" s="140">
        <v>30030.6</v>
      </c>
      <c r="E65" s="140">
        <v>32.549999999999997</v>
      </c>
      <c r="F65" s="140">
        <f t="shared" si="12"/>
        <v>32.549999999999997</v>
      </c>
      <c r="G65" s="1">
        <f t="shared" si="13"/>
        <v>5390192.3939999994</v>
      </c>
      <c r="H65" s="139">
        <v>0</v>
      </c>
      <c r="I65" s="8">
        <f t="shared" si="14"/>
        <v>0</v>
      </c>
      <c r="J65" s="1">
        <f t="shared" si="15"/>
        <v>0</v>
      </c>
      <c r="K65" s="1">
        <f t="shared" si="16"/>
        <v>5390192.3939999994</v>
      </c>
      <c r="L65" s="139">
        <v>8029180.6799999997</v>
      </c>
      <c r="M65" s="1">
        <f t="shared" si="17"/>
        <v>8029180.6799999997</v>
      </c>
      <c r="N65" s="8">
        <f t="shared" si="18"/>
        <v>8029180.6799999997</v>
      </c>
      <c r="O65" s="8">
        <f t="shared" si="19"/>
        <v>1</v>
      </c>
      <c r="P65" s="139">
        <v>0</v>
      </c>
      <c r="Q65" s="1">
        <f t="shared" si="20"/>
        <v>0</v>
      </c>
      <c r="R65" s="139">
        <v>0</v>
      </c>
      <c r="S65" s="1">
        <f t="shared" si="21"/>
        <v>0</v>
      </c>
      <c r="T65" s="8">
        <f t="shared" si="6"/>
        <v>8029180.6799999997</v>
      </c>
      <c r="U65" s="141">
        <v>196</v>
      </c>
      <c r="V65" s="141" t="s">
        <v>1087</v>
      </c>
      <c r="W65" s="95">
        <f t="shared" si="7"/>
        <v>0</v>
      </c>
      <c r="X65" s="139">
        <v>28797.854999999996</v>
      </c>
      <c r="Y65" s="142">
        <v>196</v>
      </c>
      <c r="Z65" s="143">
        <f t="shared" si="8"/>
        <v>0</v>
      </c>
      <c r="AA65" s="144">
        <v>172564494</v>
      </c>
      <c r="AB65" s="126">
        <f t="shared" si="22"/>
        <v>5992.2690075354576</v>
      </c>
      <c r="AC65" s="127">
        <f t="shared" si="23"/>
        <v>0.68100543888164855</v>
      </c>
      <c r="AD65" s="127">
        <f t="shared" si="24"/>
        <v>0.31899456111835145</v>
      </c>
      <c r="AE65" s="1">
        <f t="shared" si="9"/>
        <v>5795905.7999999998</v>
      </c>
      <c r="AF65" s="8">
        <f t="shared" si="25"/>
        <v>1848862.4269543076</v>
      </c>
      <c r="AG65" s="1"/>
      <c r="AH65" s="8">
        <f t="shared" si="26"/>
        <v>1848862.4269543076</v>
      </c>
      <c r="AI65">
        <v>196</v>
      </c>
      <c r="AJ65" s="1">
        <v>30030.6</v>
      </c>
      <c r="AK65" s="1">
        <v>30019.91</v>
      </c>
      <c r="AM65" t="s">
        <v>914</v>
      </c>
      <c r="AN65">
        <v>196</v>
      </c>
      <c r="AO65">
        <v>1</v>
      </c>
      <c r="AP65" s="1">
        <v>5390192.3899999997</v>
      </c>
      <c r="AQ65" s="1">
        <v>920000</v>
      </c>
      <c r="AR65">
        <f t="shared" si="10"/>
        <v>0</v>
      </c>
    </row>
    <row r="66" spans="1:44">
      <c r="A66" s="139">
        <v>197</v>
      </c>
      <c r="B66" s="139">
        <v>197</v>
      </c>
      <c r="C66" s="8">
        <f t="shared" si="11"/>
        <v>0</v>
      </c>
      <c r="D66" s="140">
        <v>5313.8</v>
      </c>
      <c r="E66" s="140">
        <v>41.69</v>
      </c>
      <c r="F66" s="140">
        <f t="shared" si="12"/>
        <v>41.69</v>
      </c>
      <c r="G66" s="1">
        <f t="shared" si="13"/>
        <v>1025563.4</v>
      </c>
      <c r="H66" s="139">
        <v>0</v>
      </c>
      <c r="I66" s="8">
        <f t="shared" si="14"/>
        <v>0</v>
      </c>
      <c r="J66" s="1">
        <f t="shared" si="15"/>
        <v>0</v>
      </c>
      <c r="K66" s="1">
        <f t="shared" si="16"/>
        <v>1025563.4</v>
      </c>
      <c r="L66" s="139">
        <v>340083.20000000001</v>
      </c>
      <c r="M66" s="1">
        <f t="shared" si="17"/>
        <v>340083.20000000001</v>
      </c>
      <c r="N66" s="8">
        <f t="shared" si="18"/>
        <v>1025563.4</v>
      </c>
      <c r="O66" s="8">
        <f t="shared" si="19"/>
        <v>0</v>
      </c>
      <c r="P66" s="139">
        <v>0</v>
      </c>
      <c r="Q66" s="1">
        <f t="shared" si="20"/>
        <v>0</v>
      </c>
      <c r="R66" s="139">
        <v>2850</v>
      </c>
      <c r="S66" s="1">
        <f t="shared" si="21"/>
        <v>2850</v>
      </c>
      <c r="T66" s="8">
        <f t="shared" si="6"/>
        <v>1028413.4</v>
      </c>
      <c r="U66" s="141">
        <v>197</v>
      </c>
      <c r="V66" s="141" t="s">
        <v>1088</v>
      </c>
      <c r="W66" s="95">
        <f t="shared" si="7"/>
        <v>0</v>
      </c>
      <c r="X66" s="139">
        <v>5208.3274999999994</v>
      </c>
      <c r="Y66" s="142">
        <v>197</v>
      </c>
      <c r="Z66" s="143">
        <f t="shared" si="8"/>
        <v>0</v>
      </c>
      <c r="AA66" s="144">
        <v>61151205</v>
      </c>
      <c r="AB66" s="126">
        <f t="shared" si="22"/>
        <v>11741.044509969852</v>
      </c>
      <c r="AC66" s="127">
        <f t="shared" si="23"/>
        <v>1</v>
      </c>
      <c r="AD66" s="127">
        <f t="shared" si="24"/>
        <v>0</v>
      </c>
      <c r="AE66" s="1">
        <f t="shared" si="9"/>
        <v>1025563.4</v>
      </c>
      <c r="AF66" s="8">
        <f t="shared" si="25"/>
        <v>0</v>
      </c>
      <c r="AG66" s="1"/>
      <c r="AH66" s="8">
        <f t="shared" si="26"/>
        <v>0</v>
      </c>
      <c r="AI66">
        <v>197</v>
      </c>
      <c r="AJ66" s="1">
        <v>5313.8</v>
      </c>
      <c r="AK66" s="1">
        <v>5312.2920000000004</v>
      </c>
      <c r="AM66" t="s">
        <v>914</v>
      </c>
      <c r="AN66">
        <v>197</v>
      </c>
      <c r="AO66">
        <v>1</v>
      </c>
      <c r="AP66" s="1">
        <v>1025563.4</v>
      </c>
      <c r="AQ66" s="1">
        <v>0</v>
      </c>
      <c r="AR66">
        <f t="shared" si="10"/>
        <v>0</v>
      </c>
    </row>
    <row r="67" spans="1:44">
      <c r="A67" s="139">
        <v>199</v>
      </c>
      <c r="B67" s="139">
        <v>199</v>
      </c>
      <c r="C67" s="8">
        <f t="shared" si="11"/>
        <v>0</v>
      </c>
      <c r="D67" s="140">
        <v>4199.3999999999996</v>
      </c>
      <c r="E67" s="140">
        <v>37.729999999999997</v>
      </c>
      <c r="F67" s="140">
        <f t="shared" si="12"/>
        <v>37.729999999999997</v>
      </c>
      <c r="G67" s="1">
        <f t="shared" si="13"/>
        <v>810484.2</v>
      </c>
      <c r="H67" s="139">
        <v>581076.41</v>
      </c>
      <c r="I67" s="8">
        <f t="shared" si="14"/>
        <v>1</v>
      </c>
      <c r="J67" s="1">
        <f t="shared" si="15"/>
        <v>581076.41</v>
      </c>
      <c r="K67" s="1">
        <f t="shared" si="16"/>
        <v>1391560.6099999999</v>
      </c>
      <c r="L67" s="139">
        <v>1973457.11</v>
      </c>
      <c r="M67" s="1">
        <f t="shared" si="17"/>
        <v>1973457.11</v>
      </c>
      <c r="N67" s="8">
        <f t="shared" si="18"/>
        <v>1973457.11</v>
      </c>
      <c r="O67" s="8">
        <f t="shared" si="19"/>
        <v>1</v>
      </c>
      <c r="P67" s="139">
        <v>0</v>
      </c>
      <c r="Q67" s="1">
        <f t="shared" si="20"/>
        <v>0</v>
      </c>
      <c r="R67" s="139">
        <v>1659</v>
      </c>
      <c r="S67" s="1">
        <f t="shared" si="21"/>
        <v>1659</v>
      </c>
      <c r="T67" s="8">
        <f t="shared" si="6"/>
        <v>1975116.11</v>
      </c>
      <c r="U67" s="141">
        <v>199</v>
      </c>
      <c r="V67" s="141" t="s">
        <v>1089</v>
      </c>
      <c r="W67" s="95">
        <f t="shared" si="7"/>
        <v>0</v>
      </c>
      <c r="X67" s="139">
        <v>4205.1630000000005</v>
      </c>
      <c r="Y67" s="142">
        <v>199</v>
      </c>
      <c r="Z67" s="143">
        <f t="shared" si="8"/>
        <v>0</v>
      </c>
      <c r="AA67" s="144">
        <v>28193972</v>
      </c>
      <c r="AB67" s="126">
        <f t="shared" si="22"/>
        <v>6704.6085966227702</v>
      </c>
      <c r="AC67" s="127">
        <f t="shared" si="23"/>
        <v>0.76196093902510698</v>
      </c>
      <c r="AD67" s="127">
        <f t="shared" si="24"/>
        <v>0.23803906097489302</v>
      </c>
      <c r="AE67" s="1">
        <f t="shared" si="9"/>
        <v>810484.2</v>
      </c>
      <c r="AF67" s="8">
        <f t="shared" si="25"/>
        <v>192926.89790298737</v>
      </c>
      <c r="AG67" s="1"/>
      <c r="AH67" s="8">
        <f t="shared" si="26"/>
        <v>192926.89790298737</v>
      </c>
      <c r="AI67">
        <v>199</v>
      </c>
      <c r="AJ67" s="1">
        <v>4199.3999999999996</v>
      </c>
      <c r="AK67" s="1">
        <v>4200.982</v>
      </c>
      <c r="AM67" t="s">
        <v>914</v>
      </c>
      <c r="AN67">
        <v>199</v>
      </c>
      <c r="AO67">
        <v>1</v>
      </c>
      <c r="AP67" s="1">
        <v>810484.2</v>
      </c>
      <c r="AQ67" s="1">
        <v>273619.09999999998</v>
      </c>
      <c r="AR67">
        <f t="shared" si="10"/>
        <v>0</v>
      </c>
    </row>
    <row r="68" spans="1:44">
      <c r="A68" s="139">
        <v>200</v>
      </c>
      <c r="B68" s="139">
        <v>200</v>
      </c>
      <c r="C68" s="8">
        <f t="shared" si="11"/>
        <v>0</v>
      </c>
      <c r="D68" s="140">
        <v>4832.3999999999996</v>
      </c>
      <c r="E68" s="140">
        <v>33.869999999999997</v>
      </c>
      <c r="F68" s="140">
        <f t="shared" si="12"/>
        <v>33.869999999999997</v>
      </c>
      <c r="G68" s="1">
        <f t="shared" si="13"/>
        <v>902541.82525714277</v>
      </c>
      <c r="H68" s="139">
        <v>348822.03</v>
      </c>
      <c r="I68" s="8">
        <f t="shared" si="14"/>
        <v>1</v>
      </c>
      <c r="J68" s="1">
        <f t="shared" si="15"/>
        <v>348822.03</v>
      </c>
      <c r="K68" s="1">
        <f t="shared" si="16"/>
        <v>1251363.8552571428</v>
      </c>
      <c r="L68" s="139">
        <v>826552.29</v>
      </c>
      <c r="M68" s="1">
        <f t="shared" si="17"/>
        <v>826552.29</v>
      </c>
      <c r="N68" s="8">
        <f t="shared" si="18"/>
        <v>1251363.8552571428</v>
      </c>
      <c r="O68" s="8">
        <f t="shared" si="19"/>
        <v>0</v>
      </c>
      <c r="P68" s="139">
        <v>0</v>
      </c>
      <c r="Q68" s="1">
        <f t="shared" si="20"/>
        <v>0</v>
      </c>
      <c r="R68" s="139">
        <v>1996</v>
      </c>
      <c r="S68" s="1">
        <f t="shared" si="21"/>
        <v>1996</v>
      </c>
      <c r="T68" s="8">
        <f t="shared" si="6"/>
        <v>1253359.8552571428</v>
      </c>
      <c r="U68" s="141">
        <v>200</v>
      </c>
      <c r="V68" s="141" t="s">
        <v>1090</v>
      </c>
      <c r="W68" s="95">
        <f t="shared" si="7"/>
        <v>0</v>
      </c>
      <c r="X68" s="139">
        <v>4875.2950000000001</v>
      </c>
      <c r="Y68" s="142">
        <v>200</v>
      </c>
      <c r="Z68" s="143">
        <f t="shared" si="8"/>
        <v>0</v>
      </c>
      <c r="AA68" s="144">
        <v>33875057</v>
      </c>
      <c r="AB68" s="126">
        <f t="shared" si="22"/>
        <v>6948.3091792394098</v>
      </c>
      <c r="AC68" s="127">
        <f t="shared" si="23"/>
        <v>0.78965686222412501</v>
      </c>
      <c r="AD68" s="127">
        <f t="shared" si="24"/>
        <v>0.21034313777587499</v>
      </c>
      <c r="AE68" s="1">
        <f t="shared" si="9"/>
        <v>932653.2</v>
      </c>
      <c r="AF68" s="8">
        <f t="shared" si="25"/>
        <v>196177.20054471068</v>
      </c>
      <c r="AG68" s="1"/>
      <c r="AH68" s="8">
        <f t="shared" si="26"/>
        <v>196177.20054471068</v>
      </c>
      <c r="AI68">
        <v>200</v>
      </c>
      <c r="AJ68" s="1">
        <v>4832.3999999999996</v>
      </c>
      <c r="AK68" s="1">
        <v>4850.9940000000006</v>
      </c>
      <c r="AM68" t="s">
        <v>914</v>
      </c>
      <c r="AN68">
        <v>200</v>
      </c>
      <c r="AO68">
        <v>1</v>
      </c>
      <c r="AP68" s="1">
        <v>902541.83</v>
      </c>
      <c r="AQ68" s="1">
        <v>178441.78</v>
      </c>
      <c r="AR68">
        <f t="shared" si="10"/>
        <v>0</v>
      </c>
    </row>
    <row r="69" spans="1:44">
      <c r="A69" s="139">
        <v>203</v>
      </c>
      <c r="B69" s="139">
        <v>203</v>
      </c>
      <c r="C69" s="8">
        <f t="shared" si="11"/>
        <v>0</v>
      </c>
      <c r="D69" s="140">
        <v>756.8</v>
      </c>
      <c r="E69" s="140">
        <v>41.22</v>
      </c>
      <c r="F69" s="140">
        <f t="shared" si="12"/>
        <v>41.22</v>
      </c>
      <c r="G69" s="1">
        <f t="shared" si="13"/>
        <v>146062.39999999999</v>
      </c>
      <c r="H69" s="139">
        <v>0</v>
      </c>
      <c r="I69" s="8">
        <f t="shared" si="14"/>
        <v>0</v>
      </c>
      <c r="J69" s="1">
        <f t="shared" si="15"/>
        <v>0</v>
      </c>
      <c r="K69" s="1">
        <f t="shared" si="16"/>
        <v>146062.39999999999</v>
      </c>
      <c r="L69" s="139">
        <v>83556.41</v>
      </c>
      <c r="M69" s="1">
        <f t="shared" si="17"/>
        <v>83556.41</v>
      </c>
      <c r="N69" s="8">
        <f t="shared" si="18"/>
        <v>146062.39999999999</v>
      </c>
      <c r="O69" s="8">
        <f t="shared" si="19"/>
        <v>0</v>
      </c>
      <c r="P69" s="139">
        <v>0</v>
      </c>
      <c r="Q69" s="1">
        <f t="shared" si="20"/>
        <v>0</v>
      </c>
      <c r="R69" s="139">
        <v>0</v>
      </c>
      <c r="S69" s="1">
        <f t="shared" si="21"/>
        <v>0</v>
      </c>
      <c r="T69" s="8">
        <f t="shared" si="6"/>
        <v>146062.39999999999</v>
      </c>
      <c r="U69" s="141">
        <v>203</v>
      </c>
      <c r="V69" s="141" t="s">
        <v>1091</v>
      </c>
      <c r="W69" s="95">
        <f t="shared" si="7"/>
        <v>0</v>
      </c>
      <c r="X69" s="139">
        <v>827.66000000000008</v>
      </c>
      <c r="Y69" s="142">
        <v>203</v>
      </c>
      <c r="Z69" s="143">
        <f t="shared" si="8"/>
        <v>0</v>
      </c>
      <c r="AA69" s="144">
        <v>6578265</v>
      </c>
      <c r="AB69" s="126">
        <f t="shared" si="22"/>
        <v>7948.0281758209885</v>
      </c>
      <c r="AC69" s="127">
        <f t="shared" si="23"/>
        <v>0.90327226786916792</v>
      </c>
      <c r="AD69" s="127">
        <f t="shared" si="24"/>
        <v>9.6727732130832078E-2</v>
      </c>
      <c r="AE69" s="1">
        <f t="shared" si="9"/>
        <v>146062.39999999999</v>
      </c>
      <c r="AF69" s="8">
        <f t="shared" si="25"/>
        <v>14128.284701586446</v>
      </c>
      <c r="AG69" s="1"/>
      <c r="AH69" s="8">
        <f t="shared" si="26"/>
        <v>14128.284701586446</v>
      </c>
      <c r="AI69">
        <v>203</v>
      </c>
      <c r="AJ69" s="1">
        <v>756.8</v>
      </c>
      <c r="AK69" s="1">
        <v>754.92</v>
      </c>
      <c r="AM69" t="s">
        <v>914</v>
      </c>
      <c r="AN69">
        <v>203</v>
      </c>
      <c r="AO69">
        <v>1</v>
      </c>
      <c r="AP69" s="1">
        <v>146062.39999999999</v>
      </c>
      <c r="AQ69" s="1">
        <v>35121.21</v>
      </c>
      <c r="AR69">
        <f t="shared" si="10"/>
        <v>0</v>
      </c>
    </row>
    <row r="70" spans="1:44">
      <c r="A70" s="139">
        <v>204</v>
      </c>
      <c r="B70" s="139">
        <v>204</v>
      </c>
      <c r="C70" s="8">
        <f t="shared" si="11"/>
        <v>0</v>
      </c>
      <c r="D70" s="140">
        <v>2228.1999999999998</v>
      </c>
      <c r="E70" s="140">
        <v>18.96</v>
      </c>
      <c r="F70" s="140">
        <f t="shared" si="12"/>
        <v>18.96</v>
      </c>
      <c r="G70" s="1">
        <f t="shared" si="13"/>
        <v>232960.21988571426</v>
      </c>
      <c r="H70" s="139">
        <v>151512.38</v>
      </c>
      <c r="I70" s="8">
        <f t="shared" si="14"/>
        <v>1</v>
      </c>
      <c r="J70" s="1">
        <f t="shared" si="15"/>
        <v>151512.38</v>
      </c>
      <c r="K70" s="1">
        <f t="shared" si="16"/>
        <v>384472.59988571424</v>
      </c>
      <c r="L70" s="139">
        <v>284213.44</v>
      </c>
      <c r="M70" s="1">
        <f t="shared" si="17"/>
        <v>284213.44</v>
      </c>
      <c r="N70" s="8">
        <f t="shared" si="18"/>
        <v>384472.59988571424</v>
      </c>
      <c r="O70" s="8">
        <f t="shared" si="19"/>
        <v>0</v>
      </c>
      <c r="P70" s="139">
        <v>0</v>
      </c>
      <c r="Q70" s="1">
        <f t="shared" si="20"/>
        <v>0</v>
      </c>
      <c r="R70" s="139">
        <v>0</v>
      </c>
      <c r="S70" s="1">
        <f t="shared" si="21"/>
        <v>0</v>
      </c>
      <c r="T70" s="8">
        <f t="shared" si="6"/>
        <v>384472.59988571424</v>
      </c>
      <c r="U70" s="141">
        <v>204</v>
      </c>
      <c r="V70" s="141" t="s">
        <v>1092</v>
      </c>
      <c r="W70" s="95">
        <f t="shared" si="7"/>
        <v>0</v>
      </c>
      <c r="X70" s="139">
        <v>2220.5695000000001</v>
      </c>
      <c r="Y70" s="142">
        <v>204</v>
      </c>
      <c r="Z70" s="143">
        <f t="shared" si="8"/>
        <v>0</v>
      </c>
      <c r="AA70" s="144">
        <v>7565124</v>
      </c>
      <c r="AB70" s="126">
        <f t="shared" si="22"/>
        <v>3406.839551745622</v>
      </c>
      <c r="AC70" s="127">
        <f t="shared" si="23"/>
        <v>0.38717825605264394</v>
      </c>
      <c r="AD70" s="127">
        <f t="shared" si="24"/>
        <v>0.612821743947356</v>
      </c>
      <c r="AE70" s="1">
        <f t="shared" si="9"/>
        <v>384472.59988571424</v>
      </c>
      <c r="AF70" s="8">
        <f t="shared" si="25"/>
        <v>235613.16916193743</v>
      </c>
      <c r="AG70" s="1"/>
      <c r="AH70" s="8">
        <f t="shared" si="26"/>
        <v>235613.16916193743</v>
      </c>
      <c r="AI70">
        <v>204</v>
      </c>
      <c r="AJ70" s="1">
        <v>2228.1999999999998</v>
      </c>
      <c r="AK70" s="1">
        <v>2242.1379999999999</v>
      </c>
      <c r="AM70" t="s">
        <v>914</v>
      </c>
      <c r="AN70">
        <v>204</v>
      </c>
      <c r="AO70">
        <v>1</v>
      </c>
      <c r="AP70" s="1">
        <v>232960.22</v>
      </c>
      <c r="AQ70" s="1">
        <v>55450</v>
      </c>
      <c r="AR70">
        <f t="shared" si="10"/>
        <v>0</v>
      </c>
    </row>
    <row r="71" spans="1:44">
      <c r="A71" s="139">
        <v>206</v>
      </c>
      <c r="B71" s="139">
        <v>206</v>
      </c>
      <c r="C71" s="8">
        <f t="shared" si="11"/>
        <v>0</v>
      </c>
      <c r="D71" s="140">
        <v>4413.2</v>
      </c>
      <c r="E71" s="140">
        <v>19.22</v>
      </c>
      <c r="F71" s="140">
        <f t="shared" si="12"/>
        <v>19.22</v>
      </c>
      <c r="G71" s="1">
        <f t="shared" si="13"/>
        <v>467731.11062857142</v>
      </c>
      <c r="H71" s="139">
        <v>1115328.99</v>
      </c>
      <c r="I71" s="8">
        <f t="shared" si="14"/>
        <v>1</v>
      </c>
      <c r="J71" s="1">
        <f t="shared" si="15"/>
        <v>1115328.99</v>
      </c>
      <c r="K71" s="1">
        <f t="shared" si="16"/>
        <v>1583060.1006285714</v>
      </c>
      <c r="L71" s="139">
        <v>1416131.53</v>
      </c>
      <c r="M71" s="1">
        <f t="shared" si="17"/>
        <v>1416131.53</v>
      </c>
      <c r="N71" s="8">
        <f t="shared" si="18"/>
        <v>1583060.1006285714</v>
      </c>
      <c r="O71" s="8">
        <f t="shared" si="19"/>
        <v>0</v>
      </c>
      <c r="P71" s="139">
        <v>0</v>
      </c>
      <c r="Q71" s="1">
        <f t="shared" si="20"/>
        <v>0</v>
      </c>
      <c r="R71" s="139">
        <v>0</v>
      </c>
      <c r="S71" s="1">
        <f t="shared" si="21"/>
        <v>0</v>
      </c>
      <c r="T71" s="8">
        <f t="shared" ref="T71:T134" si="27">+N71-Q71+S71</f>
        <v>1583060.1006285714</v>
      </c>
      <c r="U71" s="141">
        <v>206</v>
      </c>
      <c r="V71" s="141" t="s">
        <v>1093</v>
      </c>
      <c r="W71" s="95">
        <f t="shared" ref="W71:W134" si="28">+A71-U71</f>
        <v>0</v>
      </c>
      <c r="X71" s="139">
        <v>4298.6880000000001</v>
      </c>
      <c r="Y71" s="142">
        <v>206</v>
      </c>
      <c r="Z71" s="143">
        <f t="shared" ref="Z71:Z134" si="29">+A71-Y71</f>
        <v>0</v>
      </c>
      <c r="AA71" s="144">
        <v>40950172</v>
      </c>
      <c r="AB71" s="126">
        <f t="shared" si="22"/>
        <v>9526.2024133875257</v>
      </c>
      <c r="AC71" s="127">
        <f t="shared" si="23"/>
        <v>1</v>
      </c>
      <c r="AD71" s="127">
        <f t="shared" si="24"/>
        <v>0</v>
      </c>
      <c r="AE71" s="1">
        <f t="shared" ref="AE71:AE134" si="30">MIN(T71,+AE$5*D71)</f>
        <v>851747.6</v>
      </c>
      <c r="AF71" s="8">
        <f t="shared" si="25"/>
        <v>0</v>
      </c>
      <c r="AG71" s="1"/>
      <c r="AH71" s="8">
        <f t="shared" si="26"/>
        <v>0</v>
      </c>
      <c r="AI71">
        <v>206</v>
      </c>
      <c r="AJ71" s="1">
        <v>4413.2</v>
      </c>
      <c r="AK71" s="1">
        <v>4416.8020000000006</v>
      </c>
      <c r="AM71" t="s">
        <v>914</v>
      </c>
      <c r="AN71">
        <v>206</v>
      </c>
      <c r="AO71">
        <v>1</v>
      </c>
      <c r="AP71" s="1">
        <v>467731.11</v>
      </c>
      <c r="AQ71" s="1">
        <v>145700</v>
      </c>
      <c r="AR71">
        <f t="shared" ref="AR71:AR134" si="31">+AN71-A71</f>
        <v>0</v>
      </c>
    </row>
    <row r="72" spans="1:44">
      <c r="A72" s="139">
        <v>213</v>
      </c>
      <c r="B72" s="139">
        <v>213</v>
      </c>
      <c r="C72" s="8">
        <f t="shared" ref="C72:C135" si="32">+A72-B72</f>
        <v>0</v>
      </c>
      <c r="D72" s="140">
        <v>896.8</v>
      </c>
      <c r="E72" s="140">
        <v>32.659999999999997</v>
      </c>
      <c r="F72" s="140">
        <f t="shared" ref="F72:F135" si="33">+E72+F$5</f>
        <v>32.659999999999997</v>
      </c>
      <c r="G72" s="1">
        <f t="shared" ref="G72:G135" si="34">+G$5*D72*(MIN(1,F72/35))</f>
        <v>161510.60525714283</v>
      </c>
      <c r="H72" s="139">
        <v>0</v>
      </c>
      <c r="I72" s="8">
        <f t="shared" ref="I72:I135" si="35">+IF(H72&gt;0,1,0)</f>
        <v>0</v>
      </c>
      <c r="J72" s="1">
        <f t="shared" ref="J72:J135" si="36">+H72*J$5</f>
        <v>0</v>
      </c>
      <c r="K72" s="1">
        <f t="shared" ref="K72:K135" si="37">+G72+J72</f>
        <v>161510.60525714283</v>
      </c>
      <c r="L72" s="139">
        <v>86267.92</v>
      </c>
      <c r="M72" s="1">
        <f t="shared" ref="M72:M135" si="38">+L72*M$5</f>
        <v>86267.92</v>
      </c>
      <c r="N72" s="8">
        <f t="shared" ref="N72:N135" si="39">+MAX(K72,M72)</f>
        <v>161510.60525714283</v>
      </c>
      <c r="O72" s="8">
        <f t="shared" ref="O72:O135" si="40">+IF(M72&gt;K72,1,0)</f>
        <v>0</v>
      </c>
      <c r="P72" s="139">
        <v>0</v>
      </c>
      <c r="Q72" s="1">
        <f t="shared" ref="Q72:Q135" si="41">+P72*Q$5</f>
        <v>0</v>
      </c>
      <c r="R72" s="139">
        <v>0</v>
      </c>
      <c r="S72" s="1">
        <f t="shared" ref="S72:S135" si="42">+R72*S$5</f>
        <v>0</v>
      </c>
      <c r="T72" s="8">
        <f t="shared" si="27"/>
        <v>161510.60525714283</v>
      </c>
      <c r="U72" s="141">
        <v>213</v>
      </c>
      <c r="V72" s="141" t="s">
        <v>1094</v>
      </c>
      <c r="W72" s="95">
        <f t="shared" si="28"/>
        <v>0</v>
      </c>
      <c r="X72" s="139">
        <v>951.23400000000004</v>
      </c>
      <c r="Y72" s="142">
        <v>213</v>
      </c>
      <c r="Z72" s="143">
        <f t="shared" si="29"/>
        <v>0</v>
      </c>
      <c r="AA72" s="144">
        <v>4008186</v>
      </c>
      <c r="AB72" s="126">
        <f t="shared" ref="AB72:AB135" si="43">+AA72/X72</f>
        <v>4213.6698225673181</v>
      </c>
      <c r="AC72" s="127">
        <f t="shared" ref="AC72:AC135" si="44">+MIN(1,AB72/AC$5)</f>
        <v>0.47887237091847717</v>
      </c>
      <c r="AD72" s="127">
        <f t="shared" ref="AD72:AD135" si="45">1-AC72</f>
        <v>0.52112762908152277</v>
      </c>
      <c r="AE72" s="1">
        <f t="shared" si="30"/>
        <v>161510.60525714283</v>
      </c>
      <c r="AF72" s="8">
        <f t="shared" ref="AF72:AF135" si="46">+AD72*AE72</f>
        <v>84167.638789176577</v>
      </c>
      <c r="AG72" s="1"/>
      <c r="AH72" s="8">
        <f t="shared" ref="AH72:AH135" si="47">+MAX(AF72,AG72)</f>
        <v>84167.638789176577</v>
      </c>
      <c r="AI72">
        <v>213</v>
      </c>
      <c r="AJ72" s="1">
        <v>896.8</v>
      </c>
      <c r="AK72" s="1">
        <v>896.85599999999988</v>
      </c>
      <c r="AM72" t="s">
        <v>914</v>
      </c>
      <c r="AN72">
        <v>213</v>
      </c>
      <c r="AO72">
        <v>1</v>
      </c>
      <c r="AP72" s="1">
        <v>161510.60999999999</v>
      </c>
      <c r="AQ72" s="1">
        <v>32710</v>
      </c>
      <c r="AR72">
        <f t="shared" si="31"/>
        <v>0</v>
      </c>
    </row>
    <row r="73" spans="1:44">
      <c r="A73" s="139">
        <v>227</v>
      </c>
      <c r="B73" s="139">
        <v>227</v>
      </c>
      <c r="C73" s="8">
        <f t="shared" si="32"/>
        <v>0</v>
      </c>
      <c r="D73" s="140">
        <v>945.6</v>
      </c>
      <c r="E73" s="140">
        <v>30.63</v>
      </c>
      <c r="F73" s="140">
        <f t="shared" si="33"/>
        <v>30.63</v>
      </c>
      <c r="G73" s="1">
        <f t="shared" si="34"/>
        <v>159714.27154285714</v>
      </c>
      <c r="H73" s="139">
        <v>138143.44</v>
      </c>
      <c r="I73" s="8">
        <f t="shared" si="35"/>
        <v>1</v>
      </c>
      <c r="J73" s="1">
        <f t="shared" si="36"/>
        <v>138143.44</v>
      </c>
      <c r="K73" s="1">
        <f t="shared" si="37"/>
        <v>297857.71154285711</v>
      </c>
      <c r="L73" s="139">
        <v>226773.68</v>
      </c>
      <c r="M73" s="1">
        <f t="shared" si="38"/>
        <v>226773.68</v>
      </c>
      <c r="N73" s="8">
        <f t="shared" si="39"/>
        <v>297857.71154285711</v>
      </c>
      <c r="O73" s="8">
        <f t="shared" si="40"/>
        <v>0</v>
      </c>
      <c r="P73" s="139">
        <v>0</v>
      </c>
      <c r="Q73" s="1">
        <f t="shared" si="41"/>
        <v>0</v>
      </c>
      <c r="R73" s="139">
        <v>0</v>
      </c>
      <c r="S73" s="1">
        <f t="shared" si="42"/>
        <v>0</v>
      </c>
      <c r="T73" s="8">
        <f t="shared" si="27"/>
        <v>297857.71154285711</v>
      </c>
      <c r="U73" s="141">
        <v>227</v>
      </c>
      <c r="V73" s="141" t="s">
        <v>1095</v>
      </c>
      <c r="W73" s="95">
        <f t="shared" si="28"/>
        <v>0</v>
      </c>
      <c r="X73" s="139">
        <v>980.46399999999994</v>
      </c>
      <c r="Y73" s="142">
        <v>227</v>
      </c>
      <c r="Z73" s="143">
        <f t="shared" si="29"/>
        <v>0</v>
      </c>
      <c r="AA73" s="144">
        <v>4797878</v>
      </c>
      <c r="AB73" s="126">
        <f t="shared" si="43"/>
        <v>4893.476966007931</v>
      </c>
      <c r="AC73" s="127">
        <f t="shared" si="44"/>
        <v>0.55613064512003219</v>
      </c>
      <c r="AD73" s="127">
        <f t="shared" si="45"/>
        <v>0.44386935487996781</v>
      </c>
      <c r="AE73" s="1">
        <f t="shared" si="30"/>
        <v>182500.80000000002</v>
      </c>
      <c r="AF73" s="8">
        <f t="shared" si="46"/>
        <v>81006.512361078043</v>
      </c>
      <c r="AG73" s="1"/>
      <c r="AH73" s="8">
        <f t="shared" si="47"/>
        <v>81006.512361078043</v>
      </c>
      <c r="AI73">
        <v>227</v>
      </c>
      <c r="AJ73" s="1">
        <v>945.6</v>
      </c>
      <c r="AK73" s="1">
        <v>942.8119999999999</v>
      </c>
      <c r="AM73" t="s">
        <v>914</v>
      </c>
      <c r="AN73">
        <v>227</v>
      </c>
      <c r="AO73">
        <v>1</v>
      </c>
      <c r="AP73" s="1">
        <v>159714.26999999999</v>
      </c>
      <c r="AQ73" s="1">
        <v>35668</v>
      </c>
      <c r="AR73">
        <f t="shared" si="31"/>
        <v>0</v>
      </c>
    </row>
    <row r="74" spans="1:44">
      <c r="A74" s="139">
        <v>229</v>
      </c>
      <c r="B74" s="139">
        <v>229</v>
      </c>
      <c r="C74" s="8">
        <f t="shared" si="32"/>
        <v>0</v>
      </c>
      <c r="D74" s="140">
        <v>360.8</v>
      </c>
      <c r="E74" s="140">
        <v>41.21</v>
      </c>
      <c r="F74" s="140">
        <f t="shared" si="33"/>
        <v>41.21</v>
      </c>
      <c r="G74" s="1">
        <f t="shared" si="34"/>
        <v>69634.400000000009</v>
      </c>
      <c r="H74" s="139">
        <v>0</v>
      </c>
      <c r="I74" s="8">
        <f t="shared" si="35"/>
        <v>0</v>
      </c>
      <c r="J74" s="1">
        <f t="shared" si="36"/>
        <v>0</v>
      </c>
      <c r="K74" s="1">
        <f t="shared" si="37"/>
        <v>69634.400000000009</v>
      </c>
      <c r="L74" s="139">
        <v>34966.199999999997</v>
      </c>
      <c r="M74" s="1">
        <f t="shared" si="38"/>
        <v>34966.199999999997</v>
      </c>
      <c r="N74" s="8">
        <f t="shared" si="39"/>
        <v>69634.400000000009</v>
      </c>
      <c r="O74" s="8">
        <f t="shared" si="40"/>
        <v>0</v>
      </c>
      <c r="P74" s="139">
        <v>0</v>
      </c>
      <c r="Q74" s="1">
        <f t="shared" si="41"/>
        <v>0</v>
      </c>
      <c r="R74" s="139">
        <v>0</v>
      </c>
      <c r="S74" s="1">
        <f t="shared" si="42"/>
        <v>0</v>
      </c>
      <c r="T74" s="8">
        <f t="shared" si="27"/>
        <v>69634.400000000009</v>
      </c>
      <c r="U74" s="141">
        <v>229</v>
      </c>
      <c r="V74" s="141" t="s">
        <v>1096</v>
      </c>
      <c r="W74" s="95">
        <f t="shared" si="28"/>
        <v>0</v>
      </c>
      <c r="X74" s="139">
        <v>370.97399999999999</v>
      </c>
      <c r="Y74" s="142">
        <v>229</v>
      </c>
      <c r="Z74" s="143">
        <f t="shared" si="29"/>
        <v>0</v>
      </c>
      <c r="AA74" s="144">
        <v>2192001</v>
      </c>
      <c r="AB74" s="126">
        <f t="shared" si="43"/>
        <v>5908.7725824451309</v>
      </c>
      <c r="AC74" s="127">
        <f t="shared" si="44"/>
        <v>0.67151629219244258</v>
      </c>
      <c r="AD74" s="127">
        <f t="shared" si="45"/>
        <v>0.32848370780755742</v>
      </c>
      <c r="AE74" s="1">
        <f t="shared" si="30"/>
        <v>69634.400000000009</v>
      </c>
      <c r="AF74" s="8">
        <f t="shared" si="46"/>
        <v>22873.765902954579</v>
      </c>
      <c r="AG74" s="1"/>
      <c r="AH74" s="8">
        <f t="shared" si="47"/>
        <v>22873.765902954579</v>
      </c>
      <c r="AI74">
        <v>229</v>
      </c>
      <c r="AJ74" s="1">
        <v>360.8</v>
      </c>
      <c r="AK74" s="1">
        <v>361.97199999999998</v>
      </c>
      <c r="AM74" t="s">
        <v>914</v>
      </c>
      <c r="AN74">
        <v>229</v>
      </c>
      <c r="AO74">
        <v>1</v>
      </c>
      <c r="AP74" s="1">
        <v>69634.399999999994</v>
      </c>
      <c r="AQ74" s="1">
        <v>11875</v>
      </c>
      <c r="AR74">
        <f t="shared" si="31"/>
        <v>0</v>
      </c>
    </row>
    <row r="75" spans="1:44">
      <c r="A75" s="139">
        <v>238</v>
      </c>
      <c r="B75" s="139">
        <v>238</v>
      </c>
      <c r="C75" s="8">
        <f t="shared" si="32"/>
        <v>0</v>
      </c>
      <c r="D75" s="140">
        <v>262.2</v>
      </c>
      <c r="E75" s="140">
        <v>65.47</v>
      </c>
      <c r="F75" s="140">
        <f t="shared" si="33"/>
        <v>65.47</v>
      </c>
      <c r="G75" s="1">
        <f t="shared" si="34"/>
        <v>50604.6</v>
      </c>
      <c r="H75" s="139">
        <v>0</v>
      </c>
      <c r="I75" s="8">
        <f t="shared" si="35"/>
        <v>0</v>
      </c>
      <c r="J75" s="1">
        <f t="shared" si="36"/>
        <v>0</v>
      </c>
      <c r="K75" s="1">
        <f t="shared" si="37"/>
        <v>50604.6</v>
      </c>
      <c r="L75" s="139">
        <v>16780.8</v>
      </c>
      <c r="M75" s="1">
        <f t="shared" si="38"/>
        <v>16780.8</v>
      </c>
      <c r="N75" s="8">
        <f t="shared" si="39"/>
        <v>50604.6</v>
      </c>
      <c r="O75" s="8">
        <f t="shared" si="40"/>
        <v>0</v>
      </c>
      <c r="P75" s="139">
        <v>0</v>
      </c>
      <c r="Q75" s="1">
        <f t="shared" si="41"/>
        <v>0</v>
      </c>
      <c r="R75" s="139">
        <v>0</v>
      </c>
      <c r="S75" s="1">
        <f t="shared" si="42"/>
        <v>0</v>
      </c>
      <c r="T75" s="8">
        <f t="shared" si="27"/>
        <v>50604.6</v>
      </c>
      <c r="U75" s="141">
        <v>238</v>
      </c>
      <c r="V75" s="141" t="s">
        <v>1097</v>
      </c>
      <c r="W75" s="95">
        <f t="shared" si="28"/>
        <v>0</v>
      </c>
      <c r="X75" s="139">
        <v>270.58600000000001</v>
      </c>
      <c r="Y75" s="142">
        <v>238</v>
      </c>
      <c r="Z75" s="143">
        <f t="shared" si="29"/>
        <v>0</v>
      </c>
      <c r="AA75" s="144">
        <v>2632156</v>
      </c>
      <c r="AB75" s="126">
        <f t="shared" si="43"/>
        <v>9727.613402023755</v>
      </c>
      <c r="AC75" s="127">
        <f t="shared" si="44"/>
        <v>1</v>
      </c>
      <c r="AD75" s="127">
        <f t="shared" si="45"/>
        <v>0</v>
      </c>
      <c r="AE75" s="1">
        <f t="shared" si="30"/>
        <v>50604.6</v>
      </c>
      <c r="AF75" s="8">
        <f t="shared" si="46"/>
        <v>0</v>
      </c>
      <c r="AG75" s="1"/>
      <c r="AH75" s="8">
        <f t="shared" si="47"/>
        <v>0</v>
      </c>
      <c r="AI75">
        <v>238</v>
      </c>
      <c r="AJ75" s="1">
        <v>262.2</v>
      </c>
      <c r="AK75" s="1">
        <v>260.42199999999997</v>
      </c>
      <c r="AM75" t="s">
        <v>914</v>
      </c>
      <c r="AN75">
        <v>238</v>
      </c>
      <c r="AO75">
        <v>1</v>
      </c>
      <c r="AP75" s="1">
        <v>50604.6</v>
      </c>
      <c r="AQ75" s="1">
        <v>0</v>
      </c>
      <c r="AR75">
        <f t="shared" si="31"/>
        <v>0</v>
      </c>
    </row>
    <row r="76" spans="1:44">
      <c r="A76" s="139">
        <v>239</v>
      </c>
      <c r="B76" s="139">
        <v>239</v>
      </c>
      <c r="C76" s="8">
        <f t="shared" si="32"/>
        <v>0</v>
      </c>
      <c r="D76" s="140">
        <v>722.6</v>
      </c>
      <c r="E76" s="140">
        <v>65.2</v>
      </c>
      <c r="F76" s="140">
        <f t="shared" si="33"/>
        <v>65.2</v>
      </c>
      <c r="G76" s="1">
        <f t="shared" si="34"/>
        <v>139461.80000000002</v>
      </c>
      <c r="H76" s="139">
        <v>0</v>
      </c>
      <c r="I76" s="8">
        <f t="shared" si="35"/>
        <v>0</v>
      </c>
      <c r="J76" s="1">
        <f t="shared" si="36"/>
        <v>0</v>
      </c>
      <c r="K76" s="1">
        <f t="shared" si="37"/>
        <v>139461.80000000002</v>
      </c>
      <c r="L76" s="139">
        <v>97661.4</v>
      </c>
      <c r="M76" s="1">
        <f t="shared" si="38"/>
        <v>97661.4</v>
      </c>
      <c r="N76" s="8">
        <f t="shared" si="39"/>
        <v>139461.80000000002</v>
      </c>
      <c r="O76" s="8">
        <f t="shared" si="40"/>
        <v>0</v>
      </c>
      <c r="P76" s="139">
        <v>0</v>
      </c>
      <c r="Q76" s="1">
        <f t="shared" si="41"/>
        <v>0</v>
      </c>
      <c r="R76" s="139">
        <v>0</v>
      </c>
      <c r="S76" s="1">
        <f t="shared" si="42"/>
        <v>0</v>
      </c>
      <c r="T76" s="8">
        <f t="shared" si="27"/>
        <v>139461.80000000002</v>
      </c>
      <c r="U76" s="141">
        <v>239</v>
      </c>
      <c r="V76" s="141" t="s">
        <v>1098</v>
      </c>
      <c r="W76" s="95">
        <f t="shared" si="28"/>
        <v>0</v>
      </c>
      <c r="X76" s="139">
        <v>717.85400000000004</v>
      </c>
      <c r="Y76" s="142">
        <v>239</v>
      </c>
      <c r="Z76" s="143">
        <f t="shared" si="29"/>
        <v>0</v>
      </c>
      <c r="AA76" s="144">
        <v>4156806</v>
      </c>
      <c r="AB76" s="126">
        <f t="shared" si="43"/>
        <v>5790.6008742724844</v>
      </c>
      <c r="AC76" s="127">
        <f t="shared" si="44"/>
        <v>0.65808639178471606</v>
      </c>
      <c r="AD76" s="127">
        <f t="shared" si="45"/>
        <v>0.34191360821528394</v>
      </c>
      <c r="AE76" s="1">
        <f t="shared" si="30"/>
        <v>139461.80000000002</v>
      </c>
      <c r="AF76" s="8">
        <f t="shared" si="46"/>
        <v>47683.88724619829</v>
      </c>
      <c r="AG76" s="1"/>
      <c r="AH76" s="8">
        <f t="shared" si="47"/>
        <v>47683.88724619829</v>
      </c>
      <c r="AI76">
        <v>239</v>
      </c>
      <c r="AJ76" s="1">
        <v>722.6</v>
      </c>
      <c r="AK76" s="1">
        <v>721.12799999999993</v>
      </c>
      <c r="AM76" t="s">
        <v>914</v>
      </c>
      <c r="AN76">
        <v>239</v>
      </c>
      <c r="AO76">
        <v>1</v>
      </c>
      <c r="AP76" s="1">
        <v>139461.79999999999</v>
      </c>
      <c r="AQ76" s="1">
        <v>51415</v>
      </c>
      <c r="AR76">
        <f t="shared" si="31"/>
        <v>0</v>
      </c>
    </row>
    <row r="77" spans="1:44">
      <c r="A77" s="139">
        <v>241</v>
      </c>
      <c r="B77" s="139">
        <v>241</v>
      </c>
      <c r="C77" s="8">
        <f t="shared" si="32"/>
        <v>0</v>
      </c>
      <c r="D77" s="140">
        <v>3632.8</v>
      </c>
      <c r="E77" s="140">
        <v>42.27</v>
      </c>
      <c r="F77" s="140">
        <f t="shared" si="33"/>
        <v>42.27</v>
      </c>
      <c r="G77" s="1">
        <f t="shared" si="34"/>
        <v>701130.4</v>
      </c>
      <c r="H77" s="139">
        <v>273866.67</v>
      </c>
      <c r="I77" s="8">
        <f t="shared" si="35"/>
        <v>1</v>
      </c>
      <c r="J77" s="1">
        <f t="shared" si="36"/>
        <v>273866.67</v>
      </c>
      <c r="K77" s="1">
        <f t="shared" si="37"/>
        <v>974997.07000000007</v>
      </c>
      <c r="L77" s="139">
        <v>705475.87</v>
      </c>
      <c r="M77" s="1">
        <f t="shared" si="38"/>
        <v>705475.87</v>
      </c>
      <c r="N77" s="8">
        <f t="shared" si="39"/>
        <v>974997.07000000007</v>
      </c>
      <c r="O77" s="8">
        <f t="shared" si="40"/>
        <v>0</v>
      </c>
      <c r="P77" s="139">
        <v>0</v>
      </c>
      <c r="Q77" s="1">
        <f t="shared" si="41"/>
        <v>0</v>
      </c>
      <c r="R77" s="139">
        <v>0</v>
      </c>
      <c r="S77" s="1">
        <f t="shared" si="42"/>
        <v>0</v>
      </c>
      <c r="T77" s="8">
        <f t="shared" si="27"/>
        <v>974997.07000000007</v>
      </c>
      <c r="U77" s="141">
        <v>241</v>
      </c>
      <c r="V77" s="141" t="s">
        <v>1099</v>
      </c>
      <c r="W77" s="95">
        <f t="shared" si="28"/>
        <v>0</v>
      </c>
      <c r="X77" s="139">
        <v>3502.41</v>
      </c>
      <c r="Y77" s="142">
        <v>241</v>
      </c>
      <c r="Z77" s="143">
        <f t="shared" si="29"/>
        <v>0</v>
      </c>
      <c r="AA77" s="144">
        <v>16329324</v>
      </c>
      <c r="AB77" s="126">
        <f t="shared" si="43"/>
        <v>4662.3108088430536</v>
      </c>
      <c r="AC77" s="127">
        <f t="shared" si="44"/>
        <v>0.52985922604377167</v>
      </c>
      <c r="AD77" s="127">
        <f t="shared" si="45"/>
        <v>0.47014077395622833</v>
      </c>
      <c r="AE77" s="1">
        <f t="shared" si="30"/>
        <v>701130.4</v>
      </c>
      <c r="AF77" s="8">
        <f t="shared" si="46"/>
        <v>329629.98890023999</v>
      </c>
      <c r="AG77" s="1"/>
      <c r="AH77" s="8">
        <f t="shared" si="47"/>
        <v>329629.98890023999</v>
      </c>
      <c r="AI77">
        <v>241</v>
      </c>
      <c r="AJ77" s="1">
        <v>3632.8</v>
      </c>
      <c r="AK77" s="1">
        <v>3643.6300000000006</v>
      </c>
      <c r="AM77" t="s">
        <v>914</v>
      </c>
      <c r="AN77">
        <v>241</v>
      </c>
      <c r="AO77">
        <v>1</v>
      </c>
      <c r="AP77" s="1">
        <v>701130.4</v>
      </c>
      <c r="AQ77" s="1">
        <v>199110</v>
      </c>
      <c r="AR77">
        <f t="shared" si="31"/>
        <v>0</v>
      </c>
    </row>
    <row r="78" spans="1:44">
      <c r="A78" s="139">
        <v>242</v>
      </c>
      <c r="B78" s="139">
        <v>242</v>
      </c>
      <c r="C78" s="8">
        <f t="shared" si="32"/>
        <v>0</v>
      </c>
      <c r="D78" s="140">
        <v>535.20000000000005</v>
      </c>
      <c r="E78" s="140">
        <v>35.69</v>
      </c>
      <c r="F78" s="140">
        <f t="shared" si="33"/>
        <v>35.69</v>
      </c>
      <c r="G78" s="1">
        <f t="shared" si="34"/>
        <v>103293.6</v>
      </c>
      <c r="H78" s="139">
        <v>131225.85</v>
      </c>
      <c r="I78" s="8">
        <f t="shared" si="35"/>
        <v>1</v>
      </c>
      <c r="J78" s="1">
        <f t="shared" si="36"/>
        <v>131225.85</v>
      </c>
      <c r="K78" s="1">
        <f t="shared" si="37"/>
        <v>234519.45</v>
      </c>
      <c r="L78" s="139">
        <v>165478.65</v>
      </c>
      <c r="M78" s="1">
        <f t="shared" si="38"/>
        <v>165478.65</v>
      </c>
      <c r="N78" s="8">
        <f t="shared" si="39"/>
        <v>234519.45</v>
      </c>
      <c r="O78" s="8">
        <f t="shared" si="40"/>
        <v>0</v>
      </c>
      <c r="P78" s="139">
        <v>103293.6</v>
      </c>
      <c r="Q78" s="1">
        <f t="shared" si="41"/>
        <v>103293.6</v>
      </c>
      <c r="R78" s="139">
        <v>0</v>
      </c>
      <c r="S78" s="1">
        <f t="shared" si="42"/>
        <v>0</v>
      </c>
      <c r="T78" s="8">
        <f t="shared" si="27"/>
        <v>131225.85</v>
      </c>
      <c r="U78" s="141">
        <v>242</v>
      </c>
      <c r="V78" s="141" t="s">
        <v>1100</v>
      </c>
      <c r="W78" s="95">
        <f t="shared" si="28"/>
        <v>0</v>
      </c>
      <c r="X78" s="139">
        <v>538.28</v>
      </c>
      <c r="Y78" s="142">
        <v>242</v>
      </c>
      <c r="Z78" s="143">
        <f t="shared" si="29"/>
        <v>0</v>
      </c>
      <c r="AA78" s="144">
        <v>1953770</v>
      </c>
      <c r="AB78" s="126">
        <f t="shared" si="43"/>
        <v>3629.6537118228434</v>
      </c>
      <c r="AC78" s="127">
        <f t="shared" si="44"/>
        <v>0.41250049286838431</v>
      </c>
      <c r="AD78" s="127">
        <f t="shared" si="45"/>
        <v>0.58749950713161569</v>
      </c>
      <c r="AE78" s="1">
        <f t="shared" si="30"/>
        <v>103293.6</v>
      </c>
      <c r="AF78" s="8">
        <f t="shared" si="46"/>
        <v>60684.939089850261</v>
      </c>
      <c r="AG78" s="1"/>
      <c r="AH78" s="8">
        <f t="shared" si="47"/>
        <v>60684.939089850261</v>
      </c>
      <c r="AI78">
        <v>242</v>
      </c>
      <c r="AJ78" s="1">
        <v>535.20000000000005</v>
      </c>
      <c r="AK78" s="1">
        <v>532.92399999999998</v>
      </c>
      <c r="AM78" t="s">
        <v>914</v>
      </c>
      <c r="AN78">
        <v>242</v>
      </c>
      <c r="AO78">
        <v>1</v>
      </c>
      <c r="AP78" s="1">
        <v>103293.6</v>
      </c>
      <c r="AQ78" s="1">
        <v>0</v>
      </c>
      <c r="AR78">
        <f t="shared" si="31"/>
        <v>0</v>
      </c>
    </row>
    <row r="79" spans="1:44">
      <c r="A79" s="139">
        <v>252</v>
      </c>
      <c r="B79" s="139">
        <v>252</v>
      </c>
      <c r="C79" s="8">
        <f t="shared" si="32"/>
        <v>0</v>
      </c>
      <c r="D79" s="140">
        <v>1247.2</v>
      </c>
      <c r="E79" s="140">
        <v>35.65</v>
      </c>
      <c r="F79" s="140">
        <f t="shared" si="33"/>
        <v>35.65</v>
      </c>
      <c r="G79" s="1">
        <f t="shared" si="34"/>
        <v>240709.6</v>
      </c>
      <c r="H79" s="139">
        <v>195838.65</v>
      </c>
      <c r="I79" s="8">
        <f t="shared" si="35"/>
        <v>1</v>
      </c>
      <c r="J79" s="1">
        <f t="shared" si="36"/>
        <v>195838.65</v>
      </c>
      <c r="K79" s="1">
        <f t="shared" si="37"/>
        <v>436548.25</v>
      </c>
      <c r="L79" s="139">
        <v>391383.45</v>
      </c>
      <c r="M79" s="1">
        <f t="shared" si="38"/>
        <v>391383.45</v>
      </c>
      <c r="N79" s="8">
        <f t="shared" si="39"/>
        <v>436548.25</v>
      </c>
      <c r="O79" s="8">
        <f t="shared" si="40"/>
        <v>0</v>
      </c>
      <c r="P79" s="139">
        <v>0</v>
      </c>
      <c r="Q79" s="1">
        <f t="shared" si="41"/>
        <v>0</v>
      </c>
      <c r="R79" s="139">
        <v>1682.23</v>
      </c>
      <c r="S79" s="1">
        <f t="shared" si="42"/>
        <v>1682.23</v>
      </c>
      <c r="T79" s="8">
        <f t="shared" si="27"/>
        <v>438230.48</v>
      </c>
      <c r="U79" s="141">
        <v>252</v>
      </c>
      <c r="V79" s="141" t="s">
        <v>1101</v>
      </c>
      <c r="W79" s="95">
        <f t="shared" si="28"/>
        <v>0</v>
      </c>
      <c r="X79" s="139">
        <v>1293.8179999999998</v>
      </c>
      <c r="Y79" s="142">
        <v>252</v>
      </c>
      <c r="Z79" s="143">
        <f t="shared" si="29"/>
        <v>0</v>
      </c>
      <c r="AA79" s="144">
        <v>8756080</v>
      </c>
      <c r="AB79" s="126">
        <f t="shared" si="43"/>
        <v>6767.6288318758907</v>
      </c>
      <c r="AC79" s="127">
        <f t="shared" si="44"/>
        <v>0.76912302118680675</v>
      </c>
      <c r="AD79" s="127">
        <f t="shared" si="45"/>
        <v>0.23087697881319325</v>
      </c>
      <c r="AE79" s="1">
        <f t="shared" si="30"/>
        <v>240709.6</v>
      </c>
      <c r="AF79" s="8">
        <f t="shared" si="46"/>
        <v>55574.305219332222</v>
      </c>
      <c r="AG79" s="1"/>
      <c r="AH79" s="8">
        <f t="shared" si="47"/>
        <v>55574.305219332222</v>
      </c>
      <c r="AI79">
        <v>252</v>
      </c>
      <c r="AJ79" s="1">
        <v>1247.2</v>
      </c>
      <c r="AK79" s="1">
        <v>1242.8559999999998</v>
      </c>
      <c r="AM79" t="s">
        <v>914</v>
      </c>
      <c r="AN79">
        <v>252</v>
      </c>
      <c r="AO79">
        <v>1</v>
      </c>
      <c r="AP79" s="1">
        <v>240709.6</v>
      </c>
      <c r="AQ79" s="1">
        <v>115724</v>
      </c>
      <c r="AR79">
        <f t="shared" si="31"/>
        <v>0</v>
      </c>
    </row>
    <row r="80" spans="1:44">
      <c r="A80" s="139">
        <v>253</v>
      </c>
      <c r="B80" s="139">
        <v>253</v>
      </c>
      <c r="C80" s="8">
        <f t="shared" si="32"/>
        <v>0</v>
      </c>
      <c r="D80" s="140">
        <v>702.6</v>
      </c>
      <c r="E80" s="140">
        <v>48.93</v>
      </c>
      <c r="F80" s="140">
        <f t="shared" si="33"/>
        <v>48.93</v>
      </c>
      <c r="G80" s="1">
        <f t="shared" si="34"/>
        <v>135601.80000000002</v>
      </c>
      <c r="H80" s="139">
        <v>0</v>
      </c>
      <c r="I80" s="8">
        <f t="shared" si="35"/>
        <v>0</v>
      </c>
      <c r="J80" s="1">
        <f t="shared" si="36"/>
        <v>0</v>
      </c>
      <c r="K80" s="1">
        <f t="shared" si="37"/>
        <v>135601.80000000002</v>
      </c>
      <c r="L80" s="139">
        <v>68126.399999999994</v>
      </c>
      <c r="M80" s="1">
        <f t="shared" si="38"/>
        <v>68126.399999999994</v>
      </c>
      <c r="N80" s="8">
        <f t="shared" si="39"/>
        <v>135601.80000000002</v>
      </c>
      <c r="O80" s="8">
        <f t="shared" si="40"/>
        <v>0</v>
      </c>
      <c r="P80" s="139">
        <v>0</v>
      </c>
      <c r="Q80" s="1">
        <f t="shared" si="41"/>
        <v>0</v>
      </c>
      <c r="R80" s="139">
        <v>956.12</v>
      </c>
      <c r="S80" s="1">
        <f t="shared" si="42"/>
        <v>956.12</v>
      </c>
      <c r="T80" s="8">
        <f t="shared" si="27"/>
        <v>136557.92000000001</v>
      </c>
      <c r="U80" s="141">
        <v>253</v>
      </c>
      <c r="V80" s="141" t="s">
        <v>1102</v>
      </c>
      <c r="W80" s="95">
        <f t="shared" si="28"/>
        <v>0</v>
      </c>
      <c r="X80" s="139">
        <v>709.37600000000009</v>
      </c>
      <c r="Y80" s="142">
        <v>253</v>
      </c>
      <c r="Z80" s="143">
        <f t="shared" si="29"/>
        <v>0</v>
      </c>
      <c r="AA80" s="144">
        <v>3137757</v>
      </c>
      <c r="AB80" s="126">
        <f t="shared" si="43"/>
        <v>4423.2635442980863</v>
      </c>
      <c r="AC80" s="127">
        <f t="shared" si="44"/>
        <v>0.50269214007013019</v>
      </c>
      <c r="AD80" s="127">
        <f t="shared" si="45"/>
        <v>0.49730785992986981</v>
      </c>
      <c r="AE80" s="1">
        <f t="shared" si="30"/>
        <v>135601.80000000002</v>
      </c>
      <c r="AF80" s="8">
        <f t="shared" si="46"/>
        <v>67435.840960638234</v>
      </c>
      <c r="AG80" s="1"/>
      <c r="AH80" s="8">
        <f t="shared" si="47"/>
        <v>67435.840960638234</v>
      </c>
      <c r="AI80">
        <v>253</v>
      </c>
      <c r="AJ80" s="1">
        <v>702.6</v>
      </c>
      <c r="AK80" s="1">
        <v>701.75199999999995</v>
      </c>
      <c r="AM80" t="s">
        <v>914</v>
      </c>
      <c r="AN80">
        <v>253</v>
      </c>
      <c r="AO80">
        <v>1</v>
      </c>
      <c r="AP80" s="1">
        <v>135601.79999999999</v>
      </c>
      <c r="AQ80" s="1">
        <v>23160</v>
      </c>
      <c r="AR80">
        <f t="shared" si="31"/>
        <v>0</v>
      </c>
    </row>
    <row r="81" spans="1:44">
      <c r="A81" s="139">
        <v>255</v>
      </c>
      <c r="B81" s="139">
        <v>255</v>
      </c>
      <c r="C81" s="8">
        <f t="shared" si="32"/>
        <v>0</v>
      </c>
      <c r="D81" s="140">
        <v>1400.2</v>
      </c>
      <c r="E81" s="140">
        <v>45.81</v>
      </c>
      <c r="F81" s="140">
        <f t="shared" si="33"/>
        <v>45.81</v>
      </c>
      <c r="G81" s="1">
        <f t="shared" si="34"/>
        <v>270238.60000000003</v>
      </c>
      <c r="H81" s="139">
        <v>0</v>
      </c>
      <c r="I81" s="8">
        <f t="shared" si="35"/>
        <v>0</v>
      </c>
      <c r="J81" s="1">
        <f t="shared" si="36"/>
        <v>0</v>
      </c>
      <c r="K81" s="1">
        <f t="shared" si="37"/>
        <v>270238.60000000003</v>
      </c>
      <c r="L81" s="139">
        <v>142112.79999999999</v>
      </c>
      <c r="M81" s="1">
        <f t="shared" si="38"/>
        <v>142112.79999999999</v>
      </c>
      <c r="N81" s="8">
        <f t="shared" si="39"/>
        <v>270238.60000000003</v>
      </c>
      <c r="O81" s="8">
        <f t="shared" si="40"/>
        <v>0</v>
      </c>
      <c r="P81" s="139">
        <v>0</v>
      </c>
      <c r="Q81" s="1">
        <f t="shared" si="41"/>
        <v>0</v>
      </c>
      <c r="R81" s="139">
        <v>0</v>
      </c>
      <c r="S81" s="1">
        <f t="shared" si="42"/>
        <v>0</v>
      </c>
      <c r="T81" s="8">
        <f t="shared" si="27"/>
        <v>270238.60000000003</v>
      </c>
      <c r="U81" s="141">
        <v>255</v>
      </c>
      <c r="V81" s="141" t="s">
        <v>1103</v>
      </c>
      <c r="W81" s="95">
        <f t="shared" si="28"/>
        <v>0</v>
      </c>
      <c r="X81" s="139">
        <v>1319.3619999999999</v>
      </c>
      <c r="Y81" s="142">
        <v>255</v>
      </c>
      <c r="Z81" s="143">
        <f t="shared" si="29"/>
        <v>0</v>
      </c>
      <c r="AA81" s="144">
        <v>5430608</v>
      </c>
      <c r="AB81" s="126">
        <f t="shared" si="43"/>
        <v>4116.0864114625101</v>
      </c>
      <c r="AC81" s="127">
        <f t="shared" si="44"/>
        <v>0.467782275726918</v>
      </c>
      <c r="AD81" s="127">
        <f t="shared" si="45"/>
        <v>0.532217724273082</v>
      </c>
      <c r="AE81" s="1">
        <f t="shared" si="30"/>
        <v>270238.60000000003</v>
      </c>
      <c r="AF81" s="8">
        <f t="shared" si="46"/>
        <v>143825.77270274371</v>
      </c>
      <c r="AG81" s="1"/>
      <c r="AH81" s="8">
        <f t="shared" si="47"/>
        <v>143825.77270274371</v>
      </c>
      <c r="AI81">
        <v>255</v>
      </c>
      <c r="AJ81" s="1">
        <v>1400.2</v>
      </c>
      <c r="AK81" s="1">
        <v>1392.568</v>
      </c>
      <c r="AM81" t="s">
        <v>914</v>
      </c>
      <c r="AN81">
        <v>255</v>
      </c>
      <c r="AO81">
        <v>1</v>
      </c>
      <c r="AP81" s="1">
        <v>270238.59999999998</v>
      </c>
      <c r="AQ81" s="1">
        <v>52500</v>
      </c>
      <c r="AR81">
        <f t="shared" si="31"/>
        <v>0</v>
      </c>
    </row>
    <row r="82" spans="1:44">
      <c r="A82" s="139">
        <v>256</v>
      </c>
      <c r="B82" s="139">
        <v>256</v>
      </c>
      <c r="C82" s="8">
        <f t="shared" si="32"/>
        <v>0</v>
      </c>
      <c r="D82" s="140">
        <v>2892.6</v>
      </c>
      <c r="E82" s="140">
        <v>35.78</v>
      </c>
      <c r="F82" s="140">
        <f t="shared" si="33"/>
        <v>35.78</v>
      </c>
      <c r="G82" s="1">
        <f t="shared" si="34"/>
        <v>558271.79999999993</v>
      </c>
      <c r="H82" s="139">
        <v>64252.14</v>
      </c>
      <c r="I82" s="8">
        <f t="shared" si="35"/>
        <v>1</v>
      </c>
      <c r="J82" s="1">
        <f t="shared" si="36"/>
        <v>64252.14</v>
      </c>
      <c r="K82" s="1">
        <f t="shared" si="37"/>
        <v>622523.93999999994</v>
      </c>
      <c r="L82" s="139">
        <v>734502.17</v>
      </c>
      <c r="M82" s="1">
        <f t="shared" si="38"/>
        <v>734502.17</v>
      </c>
      <c r="N82" s="8">
        <f t="shared" si="39"/>
        <v>734502.17</v>
      </c>
      <c r="O82" s="8">
        <f t="shared" si="40"/>
        <v>1</v>
      </c>
      <c r="P82" s="139">
        <v>0</v>
      </c>
      <c r="Q82" s="1">
        <f t="shared" si="41"/>
        <v>0</v>
      </c>
      <c r="R82" s="139">
        <v>3958.65</v>
      </c>
      <c r="S82" s="1">
        <f t="shared" si="42"/>
        <v>3958.65</v>
      </c>
      <c r="T82" s="8">
        <f t="shared" si="27"/>
        <v>738460.82000000007</v>
      </c>
      <c r="U82" s="141">
        <v>256</v>
      </c>
      <c r="V82" s="141" t="s">
        <v>1104</v>
      </c>
      <c r="W82" s="95">
        <f t="shared" si="28"/>
        <v>0</v>
      </c>
      <c r="X82" s="139">
        <v>2992.4180000000001</v>
      </c>
      <c r="Y82" s="142">
        <v>256</v>
      </c>
      <c r="Z82" s="143">
        <f t="shared" si="29"/>
        <v>0</v>
      </c>
      <c r="AA82" s="144">
        <v>30928511</v>
      </c>
      <c r="AB82" s="126">
        <f t="shared" si="43"/>
        <v>10335.625236848595</v>
      </c>
      <c r="AC82" s="127">
        <f t="shared" si="44"/>
        <v>1</v>
      </c>
      <c r="AD82" s="127">
        <f t="shared" si="45"/>
        <v>0</v>
      </c>
      <c r="AE82" s="1">
        <f t="shared" si="30"/>
        <v>558271.79999999993</v>
      </c>
      <c r="AF82" s="8">
        <f t="shared" si="46"/>
        <v>0</v>
      </c>
      <c r="AG82" s="1"/>
      <c r="AH82" s="8">
        <f t="shared" si="47"/>
        <v>0</v>
      </c>
      <c r="AI82">
        <v>256</v>
      </c>
      <c r="AJ82" s="1">
        <v>2892.6</v>
      </c>
      <c r="AK82" s="1">
        <v>2891.5099999999998</v>
      </c>
      <c r="AM82" t="s">
        <v>914</v>
      </c>
      <c r="AN82">
        <v>256</v>
      </c>
      <c r="AO82">
        <v>1</v>
      </c>
      <c r="AP82" s="1">
        <v>558271.80000000005</v>
      </c>
      <c r="AQ82" s="1">
        <v>485123.63</v>
      </c>
      <c r="AR82">
        <f t="shared" si="31"/>
        <v>0</v>
      </c>
    </row>
    <row r="83" spans="1:44">
      <c r="A83" s="139">
        <v>261</v>
      </c>
      <c r="B83" s="139">
        <v>261</v>
      </c>
      <c r="C83" s="8">
        <f t="shared" si="32"/>
        <v>0</v>
      </c>
      <c r="D83" s="140">
        <v>287.60000000000002</v>
      </c>
      <c r="E83" s="140">
        <v>27.12</v>
      </c>
      <c r="F83" s="140">
        <f t="shared" si="33"/>
        <v>27.12</v>
      </c>
      <c r="G83" s="1">
        <f t="shared" si="34"/>
        <v>43009.840457142862</v>
      </c>
      <c r="H83" s="139">
        <v>0</v>
      </c>
      <c r="I83" s="8">
        <f t="shared" si="35"/>
        <v>0</v>
      </c>
      <c r="J83" s="1">
        <f t="shared" si="36"/>
        <v>0</v>
      </c>
      <c r="K83" s="1">
        <f t="shared" si="37"/>
        <v>43009.840457142862</v>
      </c>
      <c r="L83" s="139">
        <v>32442.33</v>
      </c>
      <c r="M83" s="1">
        <f t="shared" si="38"/>
        <v>32442.33</v>
      </c>
      <c r="N83" s="8">
        <f t="shared" si="39"/>
        <v>43009.840457142862</v>
      </c>
      <c r="O83" s="8">
        <f t="shared" si="40"/>
        <v>0</v>
      </c>
      <c r="P83" s="139">
        <v>0</v>
      </c>
      <c r="Q83" s="1">
        <f t="shared" si="41"/>
        <v>0</v>
      </c>
      <c r="R83" s="139">
        <v>0</v>
      </c>
      <c r="S83" s="1">
        <f t="shared" si="42"/>
        <v>0</v>
      </c>
      <c r="T83" s="8">
        <f t="shared" si="27"/>
        <v>43009.840457142862</v>
      </c>
      <c r="U83" s="141">
        <v>261</v>
      </c>
      <c r="V83" s="141" t="s">
        <v>1105</v>
      </c>
      <c r="W83" s="95">
        <f t="shared" si="28"/>
        <v>0</v>
      </c>
      <c r="X83" s="139">
        <v>275.64800000000002</v>
      </c>
      <c r="Y83" s="142">
        <v>261</v>
      </c>
      <c r="Z83" s="143">
        <f t="shared" si="29"/>
        <v>0</v>
      </c>
      <c r="AA83" s="144">
        <v>1809400</v>
      </c>
      <c r="AB83" s="126">
        <f t="shared" si="43"/>
        <v>6564.1687949849074</v>
      </c>
      <c r="AC83" s="127">
        <f t="shared" si="44"/>
        <v>0.74600032900733682</v>
      </c>
      <c r="AD83" s="127">
        <f t="shared" si="45"/>
        <v>0.25399967099266318</v>
      </c>
      <c r="AE83" s="1">
        <f t="shared" si="30"/>
        <v>43009.840457142862</v>
      </c>
      <c r="AF83" s="8">
        <f t="shared" si="46"/>
        <v>10924.485325561222</v>
      </c>
      <c r="AG83" s="1"/>
      <c r="AH83" s="8">
        <f t="shared" si="47"/>
        <v>10924.485325561222</v>
      </c>
      <c r="AI83">
        <v>261</v>
      </c>
      <c r="AJ83" s="1">
        <v>287.60000000000002</v>
      </c>
      <c r="AK83" s="1">
        <v>285.15800000000002</v>
      </c>
      <c r="AM83" t="s">
        <v>914</v>
      </c>
      <c r="AN83">
        <v>261</v>
      </c>
      <c r="AO83">
        <v>1</v>
      </c>
      <c r="AP83" s="1">
        <v>43009.84</v>
      </c>
      <c r="AQ83" s="1">
        <v>18180</v>
      </c>
      <c r="AR83">
        <f t="shared" si="31"/>
        <v>0</v>
      </c>
    </row>
    <row r="84" spans="1:44">
      <c r="A84" s="139">
        <v>264</v>
      </c>
      <c r="B84" s="139">
        <v>264</v>
      </c>
      <c r="C84" s="8">
        <f t="shared" si="32"/>
        <v>0</v>
      </c>
      <c r="D84" s="140">
        <v>120.4</v>
      </c>
      <c r="E84" s="140">
        <v>80.59</v>
      </c>
      <c r="F84" s="140">
        <f t="shared" si="33"/>
        <v>80.59</v>
      </c>
      <c r="G84" s="1">
        <f t="shared" si="34"/>
        <v>23237.200000000001</v>
      </c>
      <c r="H84" s="139">
        <v>0</v>
      </c>
      <c r="I84" s="8">
        <f t="shared" si="35"/>
        <v>0</v>
      </c>
      <c r="J84" s="1">
        <f t="shared" si="36"/>
        <v>0</v>
      </c>
      <c r="K84" s="1">
        <f t="shared" si="37"/>
        <v>23237.200000000001</v>
      </c>
      <c r="L84" s="139">
        <v>14705.6</v>
      </c>
      <c r="M84" s="1">
        <f t="shared" si="38"/>
        <v>14705.6</v>
      </c>
      <c r="N84" s="8">
        <f t="shared" si="39"/>
        <v>23237.200000000001</v>
      </c>
      <c r="O84" s="8">
        <f t="shared" si="40"/>
        <v>0</v>
      </c>
      <c r="P84" s="139">
        <v>0</v>
      </c>
      <c r="Q84" s="1">
        <f t="shared" si="41"/>
        <v>0</v>
      </c>
      <c r="R84" s="139">
        <v>0</v>
      </c>
      <c r="S84" s="1">
        <f t="shared" si="42"/>
        <v>0</v>
      </c>
      <c r="T84" s="8">
        <f t="shared" si="27"/>
        <v>23237.200000000001</v>
      </c>
      <c r="U84" s="141">
        <v>264</v>
      </c>
      <c r="V84" s="141" t="s">
        <v>1106</v>
      </c>
      <c r="W84" s="95">
        <f t="shared" si="28"/>
        <v>0</v>
      </c>
      <c r="X84" s="139">
        <v>93.976000000000013</v>
      </c>
      <c r="Y84" s="142">
        <v>264</v>
      </c>
      <c r="Z84" s="143">
        <f t="shared" si="29"/>
        <v>0</v>
      </c>
      <c r="AA84" s="144">
        <v>3630519</v>
      </c>
      <c r="AB84" s="126">
        <f t="shared" si="43"/>
        <v>38632.406146250098</v>
      </c>
      <c r="AC84" s="127">
        <f t="shared" si="44"/>
        <v>1</v>
      </c>
      <c r="AD84" s="127">
        <f t="shared" si="45"/>
        <v>0</v>
      </c>
      <c r="AE84" s="1">
        <f t="shared" si="30"/>
        <v>23237.200000000001</v>
      </c>
      <c r="AF84" s="8">
        <f t="shared" si="46"/>
        <v>0</v>
      </c>
      <c r="AG84" s="1"/>
      <c r="AH84" s="8">
        <f t="shared" si="47"/>
        <v>0</v>
      </c>
      <c r="AI84">
        <v>264</v>
      </c>
      <c r="AJ84" s="1">
        <v>120.4</v>
      </c>
      <c r="AK84" s="1">
        <v>119.738</v>
      </c>
      <c r="AM84" t="s">
        <v>914</v>
      </c>
      <c r="AN84">
        <v>264</v>
      </c>
      <c r="AO84">
        <v>1</v>
      </c>
      <c r="AP84" s="1">
        <v>23237.200000000001</v>
      </c>
      <c r="AQ84" s="1">
        <v>7000</v>
      </c>
      <c r="AR84">
        <f t="shared" si="31"/>
        <v>0</v>
      </c>
    </row>
    <row r="85" spans="1:44">
      <c r="A85" s="139">
        <v>270</v>
      </c>
      <c r="B85" s="139">
        <v>270</v>
      </c>
      <c r="C85" s="8">
        <f t="shared" si="32"/>
        <v>0</v>
      </c>
      <c r="D85" s="140">
        <v>7613.8</v>
      </c>
      <c r="E85" s="140">
        <v>46.99</v>
      </c>
      <c r="F85" s="140">
        <f t="shared" si="33"/>
        <v>46.99</v>
      </c>
      <c r="G85" s="1">
        <f t="shared" si="34"/>
        <v>1469463.4000000001</v>
      </c>
      <c r="H85" s="139">
        <v>0</v>
      </c>
      <c r="I85" s="8">
        <f t="shared" si="35"/>
        <v>0</v>
      </c>
      <c r="J85" s="1">
        <f t="shared" si="36"/>
        <v>0</v>
      </c>
      <c r="K85" s="1">
        <f t="shared" si="37"/>
        <v>1469463.4000000001</v>
      </c>
      <c r="L85" s="139">
        <v>5516453.4199999999</v>
      </c>
      <c r="M85" s="1">
        <f t="shared" si="38"/>
        <v>5516453.4199999999</v>
      </c>
      <c r="N85" s="8">
        <f t="shared" si="39"/>
        <v>5516453.4199999999</v>
      </c>
      <c r="O85" s="8">
        <f t="shared" si="40"/>
        <v>1</v>
      </c>
      <c r="P85" s="139">
        <v>0</v>
      </c>
      <c r="Q85" s="1">
        <f t="shared" si="41"/>
        <v>0</v>
      </c>
      <c r="R85" s="139">
        <v>37816.57</v>
      </c>
      <c r="S85" s="1">
        <f t="shared" si="42"/>
        <v>37816.57</v>
      </c>
      <c r="T85" s="8">
        <f t="shared" si="27"/>
        <v>5554269.9900000002</v>
      </c>
      <c r="U85" s="141">
        <v>270</v>
      </c>
      <c r="V85" s="141" t="s">
        <v>1107</v>
      </c>
      <c r="W85" s="95">
        <f t="shared" si="28"/>
        <v>0</v>
      </c>
      <c r="X85" s="139">
        <v>7444.3999999999987</v>
      </c>
      <c r="Y85" s="142">
        <v>270</v>
      </c>
      <c r="Z85" s="143">
        <f t="shared" si="29"/>
        <v>0</v>
      </c>
      <c r="AA85" s="144">
        <v>112346396</v>
      </c>
      <c r="AB85" s="126">
        <f t="shared" si="43"/>
        <v>15091.397023265814</v>
      </c>
      <c r="AC85" s="127">
        <f t="shared" si="44"/>
        <v>1</v>
      </c>
      <c r="AD85" s="127">
        <f t="shared" si="45"/>
        <v>0</v>
      </c>
      <c r="AE85" s="1">
        <f t="shared" si="30"/>
        <v>1469463.4000000001</v>
      </c>
      <c r="AF85" s="8">
        <f t="shared" si="46"/>
        <v>0</v>
      </c>
      <c r="AG85" s="1"/>
      <c r="AH85" s="8">
        <f t="shared" si="47"/>
        <v>0</v>
      </c>
      <c r="AI85">
        <v>270</v>
      </c>
      <c r="AJ85" s="1">
        <v>7613.8</v>
      </c>
      <c r="AK85" s="1">
        <v>7589.83</v>
      </c>
      <c r="AM85" t="s">
        <v>914</v>
      </c>
      <c r="AN85">
        <v>270</v>
      </c>
      <c r="AO85">
        <v>1</v>
      </c>
      <c r="AP85" s="1">
        <v>1469463.4</v>
      </c>
      <c r="AQ85" s="1">
        <v>279750</v>
      </c>
      <c r="AR85">
        <f t="shared" si="31"/>
        <v>0</v>
      </c>
    </row>
    <row r="86" spans="1:44">
      <c r="A86" s="139">
        <v>271</v>
      </c>
      <c r="B86" s="139">
        <v>271</v>
      </c>
      <c r="C86" s="8">
        <f t="shared" si="32"/>
        <v>0</v>
      </c>
      <c r="D86" s="140">
        <v>11058</v>
      </c>
      <c r="E86" s="140">
        <v>46.65</v>
      </c>
      <c r="F86" s="140">
        <f t="shared" si="33"/>
        <v>46.65</v>
      </c>
      <c r="G86" s="1">
        <f t="shared" si="34"/>
        <v>2134194</v>
      </c>
      <c r="H86" s="139">
        <v>0</v>
      </c>
      <c r="I86" s="8">
        <f t="shared" si="35"/>
        <v>0</v>
      </c>
      <c r="J86" s="1">
        <f t="shared" si="36"/>
        <v>0</v>
      </c>
      <c r="K86" s="1">
        <f t="shared" si="37"/>
        <v>2134194</v>
      </c>
      <c r="L86" s="139">
        <v>7437667.0300000003</v>
      </c>
      <c r="M86" s="1">
        <f t="shared" si="38"/>
        <v>7437667.0300000003</v>
      </c>
      <c r="N86" s="8">
        <f t="shared" si="39"/>
        <v>7437667.0300000003</v>
      </c>
      <c r="O86" s="8">
        <f t="shared" si="40"/>
        <v>1</v>
      </c>
      <c r="P86" s="139">
        <v>0</v>
      </c>
      <c r="Q86" s="1">
        <f t="shared" si="41"/>
        <v>0</v>
      </c>
      <c r="R86" s="139">
        <v>5549</v>
      </c>
      <c r="S86" s="1">
        <f t="shared" si="42"/>
        <v>5549</v>
      </c>
      <c r="T86" s="8">
        <f t="shared" si="27"/>
        <v>7443216.0300000003</v>
      </c>
      <c r="U86" s="141">
        <v>271</v>
      </c>
      <c r="V86" s="141" t="s">
        <v>1108</v>
      </c>
      <c r="W86" s="95">
        <f t="shared" si="28"/>
        <v>0</v>
      </c>
      <c r="X86" s="139">
        <v>10929.621499999999</v>
      </c>
      <c r="Y86" s="142">
        <v>271</v>
      </c>
      <c r="Z86" s="143">
        <f t="shared" si="29"/>
        <v>0</v>
      </c>
      <c r="AA86" s="144">
        <v>110725220</v>
      </c>
      <c r="AB86" s="126">
        <f t="shared" si="43"/>
        <v>10130.746064719626</v>
      </c>
      <c r="AC86" s="127">
        <f t="shared" si="44"/>
        <v>1</v>
      </c>
      <c r="AD86" s="127">
        <f t="shared" si="45"/>
        <v>0</v>
      </c>
      <c r="AE86" s="1">
        <f t="shared" si="30"/>
        <v>2134194</v>
      </c>
      <c r="AF86" s="8">
        <f t="shared" si="46"/>
        <v>0</v>
      </c>
      <c r="AG86" s="1">
        <v>1691323</v>
      </c>
      <c r="AH86" s="8">
        <f t="shared" si="47"/>
        <v>1691323</v>
      </c>
      <c r="AI86">
        <v>271</v>
      </c>
      <c r="AJ86" s="1">
        <v>11058</v>
      </c>
      <c r="AK86" s="1">
        <v>11033.582</v>
      </c>
      <c r="AM86" t="s">
        <v>914</v>
      </c>
      <c r="AN86">
        <v>271</v>
      </c>
      <c r="AO86">
        <v>1</v>
      </c>
      <c r="AP86" s="1">
        <v>2134194</v>
      </c>
      <c r="AQ86" s="1">
        <v>691623.64</v>
      </c>
      <c r="AR86">
        <f t="shared" si="31"/>
        <v>0</v>
      </c>
    </row>
    <row r="87" spans="1:44">
      <c r="A87" s="139">
        <v>272</v>
      </c>
      <c r="B87" s="139">
        <v>272</v>
      </c>
      <c r="C87" s="8">
        <f t="shared" si="32"/>
        <v>0</v>
      </c>
      <c r="D87" s="140">
        <v>9615.4</v>
      </c>
      <c r="E87" s="140">
        <v>31.39</v>
      </c>
      <c r="F87" s="140">
        <f t="shared" si="33"/>
        <v>31.39</v>
      </c>
      <c r="G87" s="1">
        <f t="shared" si="34"/>
        <v>1664362.5530857143</v>
      </c>
      <c r="H87" s="139">
        <v>0</v>
      </c>
      <c r="I87" s="8">
        <f t="shared" si="35"/>
        <v>0</v>
      </c>
      <c r="J87" s="1">
        <f t="shared" si="36"/>
        <v>0</v>
      </c>
      <c r="K87" s="1">
        <f t="shared" si="37"/>
        <v>1664362.5530857143</v>
      </c>
      <c r="L87" s="139">
        <v>2225791.14</v>
      </c>
      <c r="M87" s="1">
        <f t="shared" si="38"/>
        <v>2225791.14</v>
      </c>
      <c r="N87" s="8">
        <f t="shared" si="39"/>
        <v>2225791.14</v>
      </c>
      <c r="O87" s="8">
        <f t="shared" si="40"/>
        <v>1</v>
      </c>
      <c r="P87" s="139">
        <v>0</v>
      </c>
      <c r="Q87" s="1">
        <f t="shared" si="41"/>
        <v>0</v>
      </c>
      <c r="R87" s="139">
        <v>51102.38</v>
      </c>
      <c r="S87" s="1">
        <f t="shared" si="42"/>
        <v>51102.38</v>
      </c>
      <c r="T87" s="8">
        <f t="shared" si="27"/>
        <v>2276893.52</v>
      </c>
      <c r="U87" s="141">
        <v>272</v>
      </c>
      <c r="V87" s="141" t="s">
        <v>1109</v>
      </c>
      <c r="W87" s="95">
        <f t="shared" si="28"/>
        <v>0</v>
      </c>
      <c r="X87" s="139">
        <v>9810.5224999999991</v>
      </c>
      <c r="Y87" s="142">
        <v>272</v>
      </c>
      <c r="Z87" s="143">
        <f t="shared" si="29"/>
        <v>0</v>
      </c>
      <c r="AA87" s="144">
        <v>102949243</v>
      </c>
      <c r="AB87" s="126">
        <f t="shared" si="43"/>
        <v>10493.757391617011</v>
      </c>
      <c r="AC87" s="127">
        <f t="shared" si="44"/>
        <v>1</v>
      </c>
      <c r="AD87" s="127">
        <f t="shared" si="45"/>
        <v>0</v>
      </c>
      <c r="AE87" s="1">
        <f t="shared" si="30"/>
        <v>1855772.2</v>
      </c>
      <c r="AF87" s="8">
        <f t="shared" si="46"/>
        <v>0</v>
      </c>
      <c r="AG87" s="1"/>
      <c r="AH87" s="8">
        <f t="shared" si="47"/>
        <v>0</v>
      </c>
      <c r="AI87">
        <v>272</v>
      </c>
      <c r="AJ87" s="1">
        <v>9615.4</v>
      </c>
      <c r="AK87" s="1">
        <v>9588.521999999999</v>
      </c>
      <c r="AM87" t="s">
        <v>914</v>
      </c>
      <c r="AN87">
        <v>272</v>
      </c>
      <c r="AO87">
        <v>1</v>
      </c>
      <c r="AP87" s="1">
        <v>1664362.55</v>
      </c>
      <c r="AQ87" s="1">
        <v>430880.3</v>
      </c>
      <c r="AR87">
        <f t="shared" si="31"/>
        <v>0</v>
      </c>
    </row>
    <row r="88" spans="1:44">
      <c r="A88" s="139">
        <v>273</v>
      </c>
      <c r="B88" s="139">
        <v>273</v>
      </c>
      <c r="C88" s="8">
        <f t="shared" si="32"/>
        <v>0</v>
      </c>
      <c r="D88" s="140">
        <v>9321</v>
      </c>
      <c r="E88" s="140">
        <v>47.57</v>
      </c>
      <c r="F88" s="140">
        <f t="shared" si="33"/>
        <v>47.57</v>
      </c>
      <c r="G88" s="1">
        <f t="shared" si="34"/>
        <v>1798953</v>
      </c>
      <c r="H88" s="139">
        <v>0</v>
      </c>
      <c r="I88" s="8">
        <f t="shared" si="35"/>
        <v>0</v>
      </c>
      <c r="J88" s="1">
        <f t="shared" si="36"/>
        <v>0</v>
      </c>
      <c r="K88" s="1">
        <f t="shared" si="37"/>
        <v>1798953</v>
      </c>
      <c r="L88" s="139">
        <v>8686234.7599999998</v>
      </c>
      <c r="M88" s="1">
        <f t="shared" si="38"/>
        <v>8686234.7599999998</v>
      </c>
      <c r="N88" s="8">
        <f t="shared" si="39"/>
        <v>8686234.7599999998</v>
      </c>
      <c r="O88" s="8">
        <f t="shared" si="40"/>
        <v>1</v>
      </c>
      <c r="P88" s="139">
        <v>0</v>
      </c>
      <c r="Q88" s="1">
        <f t="shared" si="41"/>
        <v>0</v>
      </c>
      <c r="R88" s="139">
        <v>26826.35</v>
      </c>
      <c r="S88" s="1">
        <f t="shared" si="42"/>
        <v>26826.35</v>
      </c>
      <c r="T88" s="8">
        <f t="shared" si="27"/>
        <v>8713061.1099999994</v>
      </c>
      <c r="U88" s="141">
        <v>273</v>
      </c>
      <c r="V88" s="141" t="s">
        <v>1110</v>
      </c>
      <c r="W88" s="95">
        <f t="shared" si="28"/>
        <v>0</v>
      </c>
      <c r="X88" s="139">
        <v>8993.2630000000008</v>
      </c>
      <c r="Y88" s="142">
        <v>273</v>
      </c>
      <c r="Z88" s="143">
        <f t="shared" si="29"/>
        <v>0</v>
      </c>
      <c r="AA88" s="144">
        <v>100451283</v>
      </c>
      <c r="AB88" s="126">
        <f t="shared" si="43"/>
        <v>11169.614743836581</v>
      </c>
      <c r="AC88" s="127">
        <f t="shared" si="44"/>
        <v>1</v>
      </c>
      <c r="AD88" s="127">
        <f t="shared" si="45"/>
        <v>0</v>
      </c>
      <c r="AE88" s="1">
        <f t="shared" si="30"/>
        <v>1798953</v>
      </c>
      <c r="AF88" s="8">
        <f t="shared" si="46"/>
        <v>0</v>
      </c>
      <c r="AG88" s="1"/>
      <c r="AH88" s="8">
        <f t="shared" si="47"/>
        <v>0</v>
      </c>
      <c r="AI88">
        <v>273</v>
      </c>
      <c r="AJ88" s="1">
        <v>9321</v>
      </c>
      <c r="AK88" s="1">
        <v>9295.6799999999985</v>
      </c>
      <c r="AM88" t="s">
        <v>914</v>
      </c>
      <c r="AN88">
        <v>273</v>
      </c>
      <c r="AO88">
        <v>1</v>
      </c>
      <c r="AP88" s="1">
        <v>1798953</v>
      </c>
      <c r="AQ88" s="1">
        <v>321525.08</v>
      </c>
      <c r="AR88">
        <f t="shared" si="31"/>
        <v>0</v>
      </c>
    </row>
    <row r="89" spans="1:44">
      <c r="A89" s="139">
        <v>276</v>
      </c>
      <c r="B89" s="139">
        <v>276</v>
      </c>
      <c r="C89" s="8">
        <f t="shared" si="32"/>
        <v>0</v>
      </c>
      <c r="D89" s="140">
        <v>11379.8</v>
      </c>
      <c r="E89" s="140">
        <v>41.96</v>
      </c>
      <c r="F89" s="140">
        <f t="shared" si="33"/>
        <v>41.96</v>
      </c>
      <c r="G89" s="1">
        <f t="shared" si="34"/>
        <v>2196301.4</v>
      </c>
      <c r="H89" s="139">
        <v>0</v>
      </c>
      <c r="I89" s="8">
        <f t="shared" si="35"/>
        <v>0</v>
      </c>
      <c r="J89" s="1">
        <f t="shared" si="36"/>
        <v>0</v>
      </c>
      <c r="K89" s="1">
        <f t="shared" si="37"/>
        <v>2196301.4</v>
      </c>
      <c r="L89" s="139">
        <v>4331506.01</v>
      </c>
      <c r="M89" s="1">
        <f t="shared" si="38"/>
        <v>4331506.01</v>
      </c>
      <c r="N89" s="8">
        <f t="shared" si="39"/>
        <v>4331506.01</v>
      </c>
      <c r="O89" s="8">
        <f t="shared" si="40"/>
        <v>1</v>
      </c>
      <c r="P89" s="139">
        <v>0</v>
      </c>
      <c r="Q89" s="1">
        <f t="shared" si="41"/>
        <v>0</v>
      </c>
      <c r="R89" s="139">
        <v>12943.49</v>
      </c>
      <c r="S89" s="1">
        <f t="shared" si="42"/>
        <v>12943.49</v>
      </c>
      <c r="T89" s="8">
        <f t="shared" si="27"/>
        <v>4344449.5</v>
      </c>
      <c r="U89" s="141">
        <v>276</v>
      </c>
      <c r="V89" s="141" t="s">
        <v>1111</v>
      </c>
      <c r="W89" s="95">
        <f t="shared" si="28"/>
        <v>0</v>
      </c>
      <c r="X89" s="139">
        <v>10160.773000000001</v>
      </c>
      <c r="Y89" s="142">
        <v>276</v>
      </c>
      <c r="Z89" s="143">
        <f t="shared" si="29"/>
        <v>0</v>
      </c>
      <c r="AA89" s="144">
        <v>88224973</v>
      </c>
      <c r="AB89" s="126">
        <f t="shared" si="43"/>
        <v>8682.8997163896875</v>
      </c>
      <c r="AC89" s="127">
        <f t="shared" si="44"/>
        <v>0.98678846438459256</v>
      </c>
      <c r="AD89" s="127">
        <f t="shared" si="45"/>
        <v>1.3211535615407444E-2</v>
      </c>
      <c r="AE89" s="1">
        <f t="shared" si="30"/>
        <v>2196301.4</v>
      </c>
      <c r="AF89" s="8">
        <f t="shared" si="46"/>
        <v>29016.51416826923</v>
      </c>
      <c r="AG89" s="1"/>
      <c r="AH89" s="8">
        <f t="shared" si="47"/>
        <v>29016.51416826923</v>
      </c>
      <c r="AI89">
        <v>276</v>
      </c>
      <c r="AJ89" s="1">
        <v>11379.8</v>
      </c>
      <c r="AK89" s="1">
        <v>11332.26</v>
      </c>
      <c r="AM89" t="s">
        <v>914</v>
      </c>
      <c r="AN89">
        <v>276</v>
      </c>
      <c r="AO89">
        <v>1</v>
      </c>
      <c r="AP89" s="1">
        <v>2196301.4</v>
      </c>
      <c r="AQ89" s="1">
        <v>449850</v>
      </c>
      <c r="AR89">
        <f t="shared" si="31"/>
        <v>0</v>
      </c>
    </row>
    <row r="90" spans="1:44">
      <c r="A90" s="139">
        <v>277</v>
      </c>
      <c r="B90" s="139">
        <v>277</v>
      </c>
      <c r="C90" s="8">
        <f t="shared" si="32"/>
        <v>0</v>
      </c>
      <c r="D90" s="140">
        <v>2374.1999999999998</v>
      </c>
      <c r="E90" s="140">
        <v>50.03</v>
      </c>
      <c r="F90" s="140">
        <f t="shared" si="33"/>
        <v>50.03</v>
      </c>
      <c r="G90" s="1">
        <f t="shared" si="34"/>
        <v>458220.6</v>
      </c>
      <c r="H90" s="139">
        <v>0</v>
      </c>
      <c r="I90" s="8">
        <f t="shared" si="35"/>
        <v>0</v>
      </c>
      <c r="J90" s="1">
        <f t="shared" si="36"/>
        <v>0</v>
      </c>
      <c r="K90" s="1">
        <f t="shared" si="37"/>
        <v>458220.6</v>
      </c>
      <c r="L90" s="139">
        <v>208883.8</v>
      </c>
      <c r="M90" s="1">
        <f t="shared" si="38"/>
        <v>208883.8</v>
      </c>
      <c r="N90" s="8">
        <f t="shared" si="39"/>
        <v>458220.6</v>
      </c>
      <c r="O90" s="8">
        <f t="shared" si="40"/>
        <v>0</v>
      </c>
      <c r="P90" s="139">
        <v>0</v>
      </c>
      <c r="Q90" s="1">
        <f t="shared" si="41"/>
        <v>0</v>
      </c>
      <c r="R90" s="139">
        <v>16466.14</v>
      </c>
      <c r="S90" s="1">
        <f t="shared" si="42"/>
        <v>16466.14</v>
      </c>
      <c r="T90" s="8">
        <f t="shared" si="27"/>
        <v>474686.74</v>
      </c>
      <c r="U90" s="141">
        <v>277</v>
      </c>
      <c r="V90" s="141" t="s">
        <v>1112</v>
      </c>
      <c r="W90" s="95">
        <f t="shared" si="28"/>
        <v>0</v>
      </c>
      <c r="X90" s="139">
        <v>2337.5115000000001</v>
      </c>
      <c r="Y90" s="142">
        <v>277</v>
      </c>
      <c r="Z90" s="143">
        <f t="shared" si="29"/>
        <v>0</v>
      </c>
      <c r="AA90" s="144">
        <v>37265241</v>
      </c>
      <c r="AB90" s="126">
        <f t="shared" si="43"/>
        <v>15942.270658347563</v>
      </c>
      <c r="AC90" s="127">
        <f t="shared" si="44"/>
        <v>1</v>
      </c>
      <c r="AD90" s="127">
        <f t="shared" si="45"/>
        <v>0</v>
      </c>
      <c r="AE90" s="1">
        <f t="shared" si="30"/>
        <v>458220.6</v>
      </c>
      <c r="AF90" s="8">
        <f t="shared" si="46"/>
        <v>0</v>
      </c>
      <c r="AG90" s="1"/>
      <c r="AH90" s="8">
        <f t="shared" si="47"/>
        <v>0</v>
      </c>
      <c r="AI90">
        <v>277</v>
      </c>
      <c r="AJ90" s="1">
        <v>2374.1999999999998</v>
      </c>
      <c r="AK90" s="1">
        <v>2370.7599999999998</v>
      </c>
      <c r="AM90" t="s">
        <v>914</v>
      </c>
      <c r="AN90">
        <v>277</v>
      </c>
      <c r="AO90">
        <v>1</v>
      </c>
      <c r="AP90" s="1">
        <v>458220.6</v>
      </c>
      <c r="AQ90" s="1">
        <v>56935</v>
      </c>
      <c r="AR90">
        <f t="shared" si="31"/>
        <v>0</v>
      </c>
    </row>
    <row r="91" spans="1:44">
      <c r="A91" s="139">
        <v>278</v>
      </c>
      <c r="B91" s="139">
        <v>278</v>
      </c>
      <c r="C91" s="8">
        <f t="shared" si="32"/>
        <v>0</v>
      </c>
      <c r="D91" s="140">
        <v>3093.6</v>
      </c>
      <c r="E91" s="140">
        <v>43.99</v>
      </c>
      <c r="F91" s="140">
        <f t="shared" si="33"/>
        <v>43.99</v>
      </c>
      <c r="G91" s="1">
        <f t="shared" si="34"/>
        <v>597064.79999999993</v>
      </c>
      <c r="H91" s="139">
        <v>0</v>
      </c>
      <c r="I91" s="8">
        <f t="shared" si="35"/>
        <v>0</v>
      </c>
      <c r="J91" s="1">
        <f t="shared" si="36"/>
        <v>0</v>
      </c>
      <c r="K91" s="1">
        <f t="shared" si="37"/>
        <v>597064.79999999993</v>
      </c>
      <c r="L91" s="139">
        <v>544431.92000000004</v>
      </c>
      <c r="M91" s="1">
        <f t="shared" si="38"/>
        <v>544431.92000000004</v>
      </c>
      <c r="N91" s="8">
        <f t="shared" si="39"/>
        <v>597064.79999999993</v>
      </c>
      <c r="O91" s="8">
        <f t="shared" si="40"/>
        <v>0</v>
      </c>
      <c r="P91" s="139">
        <v>0</v>
      </c>
      <c r="Q91" s="1">
        <f t="shared" si="41"/>
        <v>0</v>
      </c>
      <c r="R91" s="139">
        <v>3719.56</v>
      </c>
      <c r="S91" s="1">
        <f t="shared" si="42"/>
        <v>3719.56</v>
      </c>
      <c r="T91" s="8">
        <f t="shared" si="27"/>
        <v>600784.36</v>
      </c>
      <c r="U91" s="141">
        <v>278</v>
      </c>
      <c r="V91" s="141" t="s">
        <v>1113</v>
      </c>
      <c r="W91" s="95">
        <f t="shared" si="28"/>
        <v>0</v>
      </c>
      <c r="X91" s="139">
        <v>2981.7380000000003</v>
      </c>
      <c r="Y91" s="142">
        <v>278</v>
      </c>
      <c r="Z91" s="143">
        <f t="shared" si="29"/>
        <v>0</v>
      </c>
      <c r="AA91" s="144">
        <v>36372170</v>
      </c>
      <c r="AB91" s="126">
        <f t="shared" si="43"/>
        <v>12198.311857044448</v>
      </c>
      <c r="AC91" s="127">
        <f t="shared" si="44"/>
        <v>1</v>
      </c>
      <c r="AD91" s="127">
        <f t="shared" si="45"/>
        <v>0</v>
      </c>
      <c r="AE91" s="1">
        <f t="shared" si="30"/>
        <v>597064.79999999993</v>
      </c>
      <c r="AF91" s="8">
        <f t="shared" si="46"/>
        <v>0</v>
      </c>
      <c r="AG91" s="1"/>
      <c r="AH91" s="8">
        <f t="shared" si="47"/>
        <v>0</v>
      </c>
      <c r="AI91">
        <v>278</v>
      </c>
      <c r="AJ91" s="1">
        <v>3093.6</v>
      </c>
      <c r="AK91" s="1">
        <v>3084.98</v>
      </c>
      <c r="AM91" t="s">
        <v>914</v>
      </c>
      <c r="AN91">
        <v>278</v>
      </c>
      <c r="AO91">
        <v>1</v>
      </c>
      <c r="AP91" s="1">
        <v>597064.80000000005</v>
      </c>
      <c r="AQ91" s="1">
        <v>346441.52</v>
      </c>
      <c r="AR91">
        <f t="shared" si="31"/>
        <v>0</v>
      </c>
    </row>
    <row r="92" spans="1:44">
      <c r="A92" s="139">
        <v>279</v>
      </c>
      <c r="B92" s="139">
        <v>279</v>
      </c>
      <c r="C92" s="8">
        <f t="shared" si="32"/>
        <v>0</v>
      </c>
      <c r="D92" s="140">
        <v>22116.799999999999</v>
      </c>
      <c r="E92" s="140">
        <v>36.21</v>
      </c>
      <c r="F92" s="140">
        <f t="shared" si="33"/>
        <v>36.21</v>
      </c>
      <c r="G92" s="1">
        <f t="shared" si="34"/>
        <v>4268542.3999999994</v>
      </c>
      <c r="H92" s="139">
        <v>0</v>
      </c>
      <c r="I92" s="8">
        <f t="shared" si="35"/>
        <v>0</v>
      </c>
      <c r="J92" s="1">
        <f t="shared" si="36"/>
        <v>0</v>
      </c>
      <c r="K92" s="1">
        <f t="shared" si="37"/>
        <v>4268542.3999999994</v>
      </c>
      <c r="L92" s="139">
        <v>6275180.5499999998</v>
      </c>
      <c r="M92" s="1">
        <f t="shared" si="38"/>
        <v>6275180.5499999998</v>
      </c>
      <c r="N92" s="8">
        <f t="shared" si="39"/>
        <v>6275180.5499999998</v>
      </c>
      <c r="O92" s="8">
        <f t="shared" si="40"/>
        <v>1</v>
      </c>
      <c r="P92" s="139">
        <v>0</v>
      </c>
      <c r="Q92" s="1">
        <f t="shared" si="41"/>
        <v>0</v>
      </c>
      <c r="R92" s="139">
        <v>113099.25</v>
      </c>
      <c r="S92" s="1">
        <f t="shared" si="42"/>
        <v>113099.25</v>
      </c>
      <c r="T92" s="8">
        <f t="shared" si="27"/>
        <v>6388279.7999999998</v>
      </c>
      <c r="U92" s="141">
        <v>279</v>
      </c>
      <c r="V92" s="141" t="s">
        <v>1114</v>
      </c>
      <c r="W92" s="95">
        <f t="shared" si="28"/>
        <v>0</v>
      </c>
      <c r="X92" s="139">
        <v>21974.518</v>
      </c>
      <c r="Y92" s="142">
        <v>279</v>
      </c>
      <c r="Z92" s="143">
        <f t="shared" si="29"/>
        <v>0</v>
      </c>
      <c r="AA92" s="144">
        <v>155664815</v>
      </c>
      <c r="AB92" s="126">
        <f t="shared" si="43"/>
        <v>7083.8784723287217</v>
      </c>
      <c r="AC92" s="127">
        <f t="shared" si="44"/>
        <v>0.80506395189634472</v>
      </c>
      <c r="AD92" s="127">
        <f t="shared" si="45"/>
        <v>0.19493604810365528</v>
      </c>
      <c r="AE92" s="1">
        <f t="shared" si="30"/>
        <v>4268542.3999999994</v>
      </c>
      <c r="AF92" s="8">
        <f t="shared" si="46"/>
        <v>832092.7866188921</v>
      </c>
      <c r="AG92" s="1"/>
      <c r="AH92" s="8">
        <f t="shared" si="47"/>
        <v>832092.7866188921</v>
      </c>
      <c r="AI92">
        <v>279</v>
      </c>
      <c r="AJ92" s="1">
        <v>22116.799999999999</v>
      </c>
      <c r="AK92" s="1">
        <v>22090.353999999999</v>
      </c>
      <c r="AM92" t="s">
        <v>914</v>
      </c>
      <c r="AN92">
        <v>279</v>
      </c>
      <c r="AO92">
        <v>1</v>
      </c>
      <c r="AP92" s="1">
        <v>4268542.4000000004</v>
      </c>
      <c r="AQ92" s="1">
        <v>1075454.45</v>
      </c>
      <c r="AR92">
        <f t="shared" si="31"/>
        <v>0</v>
      </c>
    </row>
    <row r="93" spans="1:44">
      <c r="A93" s="139">
        <v>280</v>
      </c>
      <c r="B93" s="139">
        <v>280</v>
      </c>
      <c r="C93" s="8">
        <f t="shared" si="32"/>
        <v>0</v>
      </c>
      <c r="D93" s="140">
        <v>4741</v>
      </c>
      <c r="E93" s="140">
        <v>57.59</v>
      </c>
      <c r="F93" s="140">
        <f t="shared" si="33"/>
        <v>57.59</v>
      </c>
      <c r="G93" s="1">
        <f t="shared" si="34"/>
        <v>915013</v>
      </c>
      <c r="H93" s="139">
        <v>4104401.56</v>
      </c>
      <c r="I93" s="8">
        <f t="shared" si="35"/>
        <v>1</v>
      </c>
      <c r="J93" s="1">
        <f t="shared" si="36"/>
        <v>4104401.56</v>
      </c>
      <c r="K93" s="1">
        <f t="shared" si="37"/>
        <v>5019414.5600000005</v>
      </c>
      <c r="L93" s="139">
        <v>4890209.38</v>
      </c>
      <c r="M93" s="1">
        <f t="shared" si="38"/>
        <v>4890209.38</v>
      </c>
      <c r="N93" s="8">
        <f t="shared" si="39"/>
        <v>5019414.5600000005</v>
      </c>
      <c r="O93" s="8">
        <f t="shared" si="40"/>
        <v>0</v>
      </c>
      <c r="P93" s="139">
        <v>0</v>
      </c>
      <c r="Q93" s="1">
        <f t="shared" si="41"/>
        <v>0</v>
      </c>
      <c r="R93" s="139">
        <v>35375.550000000003</v>
      </c>
      <c r="S93" s="1">
        <f t="shared" si="42"/>
        <v>35375.550000000003</v>
      </c>
      <c r="T93" s="8">
        <f t="shared" si="27"/>
        <v>5054790.1100000003</v>
      </c>
      <c r="U93" s="141">
        <v>280</v>
      </c>
      <c r="V93" s="141" t="s">
        <v>1115</v>
      </c>
      <c r="W93" s="95">
        <f t="shared" si="28"/>
        <v>0</v>
      </c>
      <c r="X93" s="139">
        <v>4750.5379999999996</v>
      </c>
      <c r="Y93" s="142">
        <v>280</v>
      </c>
      <c r="Z93" s="143">
        <f t="shared" si="29"/>
        <v>0</v>
      </c>
      <c r="AA93" s="144">
        <v>40045068</v>
      </c>
      <c r="AB93" s="126">
        <f t="shared" si="43"/>
        <v>8429.5858700635599</v>
      </c>
      <c r="AC93" s="127">
        <f t="shared" si="44"/>
        <v>0.95800001932727141</v>
      </c>
      <c r="AD93" s="127">
        <f t="shared" si="45"/>
        <v>4.1999980672728587E-2</v>
      </c>
      <c r="AE93" s="1">
        <f t="shared" si="30"/>
        <v>915013</v>
      </c>
      <c r="AF93" s="8">
        <f t="shared" si="46"/>
        <v>38430.5283152954</v>
      </c>
      <c r="AG93" s="1"/>
      <c r="AH93" s="8">
        <f t="shared" si="47"/>
        <v>38430.5283152954</v>
      </c>
      <c r="AI93">
        <v>280</v>
      </c>
      <c r="AJ93" s="1">
        <v>4741</v>
      </c>
      <c r="AK93" s="1">
        <v>4726.6359999999995</v>
      </c>
      <c r="AM93" t="s">
        <v>914</v>
      </c>
      <c r="AN93">
        <v>280</v>
      </c>
      <c r="AO93">
        <v>1</v>
      </c>
      <c r="AP93" s="1">
        <v>915013</v>
      </c>
      <c r="AQ93" s="1">
        <v>482383.82</v>
      </c>
      <c r="AR93">
        <f t="shared" si="31"/>
        <v>0</v>
      </c>
    </row>
    <row r="94" spans="1:44">
      <c r="A94" s="139">
        <v>281</v>
      </c>
      <c r="B94" s="139">
        <v>281</v>
      </c>
      <c r="C94" s="8">
        <f t="shared" si="32"/>
        <v>0</v>
      </c>
      <c r="D94" s="140">
        <v>14161.9</v>
      </c>
      <c r="E94" s="140">
        <v>49.32</v>
      </c>
      <c r="F94" s="140">
        <f t="shared" si="33"/>
        <v>49.32</v>
      </c>
      <c r="G94" s="1">
        <f t="shared" si="34"/>
        <v>2733246.6999999997</v>
      </c>
      <c r="H94" s="139">
        <v>0</v>
      </c>
      <c r="I94" s="8">
        <f t="shared" si="35"/>
        <v>0</v>
      </c>
      <c r="J94" s="1">
        <f t="shared" si="36"/>
        <v>0</v>
      </c>
      <c r="K94" s="1">
        <f t="shared" si="37"/>
        <v>2733246.6999999997</v>
      </c>
      <c r="L94" s="139">
        <v>15119446.939999999</v>
      </c>
      <c r="M94" s="1">
        <f t="shared" si="38"/>
        <v>15119446.939999999</v>
      </c>
      <c r="N94" s="8">
        <f t="shared" si="39"/>
        <v>15119446.939999999</v>
      </c>
      <c r="O94" s="8">
        <f t="shared" si="40"/>
        <v>1</v>
      </c>
      <c r="P94" s="139">
        <v>0</v>
      </c>
      <c r="Q94" s="1">
        <f t="shared" si="41"/>
        <v>0</v>
      </c>
      <c r="R94" s="139">
        <v>74429.56</v>
      </c>
      <c r="S94" s="1">
        <f t="shared" si="42"/>
        <v>74429.56</v>
      </c>
      <c r="T94" s="8">
        <f t="shared" si="27"/>
        <v>15193876.5</v>
      </c>
      <c r="U94" s="141">
        <v>281</v>
      </c>
      <c r="V94" s="141" t="s">
        <v>1116</v>
      </c>
      <c r="W94" s="95">
        <f t="shared" si="28"/>
        <v>0</v>
      </c>
      <c r="X94" s="139">
        <v>13226.779500000001</v>
      </c>
      <c r="Y94" s="142">
        <v>281</v>
      </c>
      <c r="Z94" s="143">
        <f t="shared" si="29"/>
        <v>0</v>
      </c>
      <c r="AA94" s="144">
        <v>95551547</v>
      </c>
      <c r="AB94" s="126">
        <f t="shared" si="43"/>
        <v>7224.097672453071</v>
      </c>
      <c r="AC94" s="127">
        <f t="shared" si="44"/>
        <v>0.82099949113869763</v>
      </c>
      <c r="AD94" s="127">
        <f t="shared" si="45"/>
        <v>0.17900050886130237</v>
      </c>
      <c r="AE94" s="1">
        <f t="shared" si="30"/>
        <v>2733246.6999999997</v>
      </c>
      <c r="AF94" s="8">
        <f t="shared" si="46"/>
        <v>489252.55014347541</v>
      </c>
      <c r="AG94" s="1">
        <v>900000</v>
      </c>
      <c r="AH94" s="8">
        <f t="shared" si="47"/>
        <v>900000</v>
      </c>
      <c r="AI94">
        <v>281</v>
      </c>
      <c r="AJ94" s="1">
        <v>14161.9</v>
      </c>
      <c r="AK94" s="1">
        <v>13891.266</v>
      </c>
      <c r="AM94" t="s">
        <v>914</v>
      </c>
      <c r="AN94">
        <v>281</v>
      </c>
      <c r="AO94">
        <v>1</v>
      </c>
      <c r="AP94" s="1">
        <v>2733246.7</v>
      </c>
      <c r="AQ94" s="1">
        <v>3600</v>
      </c>
      <c r="AR94">
        <f t="shared" si="31"/>
        <v>0</v>
      </c>
    </row>
    <row r="95" spans="1:44">
      <c r="A95" s="139">
        <v>282</v>
      </c>
      <c r="B95" s="139">
        <v>282</v>
      </c>
      <c r="C95" s="8">
        <f t="shared" si="32"/>
        <v>0</v>
      </c>
      <c r="D95" s="140">
        <v>1952.8</v>
      </c>
      <c r="E95" s="140">
        <v>51.33</v>
      </c>
      <c r="F95" s="140">
        <f t="shared" si="33"/>
        <v>51.33</v>
      </c>
      <c r="G95" s="1">
        <f t="shared" si="34"/>
        <v>376890.39999999997</v>
      </c>
      <c r="H95" s="139">
        <v>1004360.89</v>
      </c>
      <c r="I95" s="8">
        <f t="shared" si="35"/>
        <v>1</v>
      </c>
      <c r="J95" s="1">
        <f t="shared" si="36"/>
        <v>1004360.89</v>
      </c>
      <c r="K95" s="1">
        <f t="shared" si="37"/>
        <v>1381251.29</v>
      </c>
      <c r="L95" s="139">
        <v>1176394.0900000001</v>
      </c>
      <c r="M95" s="1">
        <f t="shared" si="38"/>
        <v>1176394.0900000001</v>
      </c>
      <c r="N95" s="8">
        <f t="shared" si="39"/>
        <v>1381251.29</v>
      </c>
      <c r="O95" s="8">
        <f t="shared" si="40"/>
        <v>0</v>
      </c>
      <c r="P95" s="139">
        <v>0</v>
      </c>
      <c r="Q95" s="1">
        <f t="shared" si="41"/>
        <v>0</v>
      </c>
      <c r="R95" s="139">
        <v>0</v>
      </c>
      <c r="S95" s="1">
        <f t="shared" si="42"/>
        <v>0</v>
      </c>
      <c r="T95" s="8">
        <f t="shared" si="27"/>
        <v>1381251.29</v>
      </c>
      <c r="U95" s="141">
        <v>282</v>
      </c>
      <c r="V95" s="141" t="s">
        <v>1117</v>
      </c>
      <c r="W95" s="95">
        <f t="shared" si="28"/>
        <v>0</v>
      </c>
      <c r="X95" s="139">
        <v>1872.5495000000001</v>
      </c>
      <c r="Y95" s="142">
        <v>282</v>
      </c>
      <c r="Z95" s="143">
        <f t="shared" si="29"/>
        <v>0</v>
      </c>
      <c r="AA95" s="144">
        <v>9799206</v>
      </c>
      <c r="AB95" s="126">
        <f t="shared" si="43"/>
        <v>5233.0824899421887</v>
      </c>
      <c r="AC95" s="127">
        <f t="shared" si="44"/>
        <v>0.59472590988245333</v>
      </c>
      <c r="AD95" s="127">
        <f t="shared" si="45"/>
        <v>0.40527409011754667</v>
      </c>
      <c r="AE95" s="1">
        <f t="shared" si="30"/>
        <v>376890.39999999997</v>
      </c>
      <c r="AF95" s="8">
        <f t="shared" si="46"/>
        <v>152743.9139340382</v>
      </c>
      <c r="AG95" s="1"/>
      <c r="AH95" s="8">
        <f t="shared" si="47"/>
        <v>152743.9139340382</v>
      </c>
      <c r="AI95">
        <v>282</v>
      </c>
      <c r="AJ95" s="1">
        <v>1952.8</v>
      </c>
      <c r="AK95" s="1">
        <v>1946.18</v>
      </c>
      <c r="AM95" t="s">
        <v>914</v>
      </c>
      <c r="AN95">
        <v>282</v>
      </c>
      <c r="AO95">
        <v>1</v>
      </c>
      <c r="AP95" s="1">
        <v>376890.4</v>
      </c>
      <c r="AQ95" s="1">
        <v>47054</v>
      </c>
      <c r="AR95">
        <f t="shared" si="31"/>
        <v>0</v>
      </c>
    </row>
    <row r="96" spans="1:44">
      <c r="A96" s="139">
        <v>283</v>
      </c>
      <c r="B96" s="139">
        <v>283</v>
      </c>
      <c r="C96" s="8">
        <f t="shared" si="32"/>
        <v>0</v>
      </c>
      <c r="D96" s="140">
        <v>4907</v>
      </c>
      <c r="E96" s="140">
        <v>58.05</v>
      </c>
      <c r="F96" s="140">
        <f t="shared" si="33"/>
        <v>58.05</v>
      </c>
      <c r="G96" s="1">
        <f t="shared" si="34"/>
        <v>947051</v>
      </c>
      <c r="H96" s="139">
        <v>46095</v>
      </c>
      <c r="I96" s="8">
        <f t="shared" si="35"/>
        <v>1</v>
      </c>
      <c r="J96" s="1">
        <f t="shared" si="36"/>
        <v>46095</v>
      </c>
      <c r="K96" s="1">
        <f t="shared" si="37"/>
        <v>993146</v>
      </c>
      <c r="L96" s="139">
        <v>703793</v>
      </c>
      <c r="M96" s="1">
        <f t="shared" si="38"/>
        <v>703793</v>
      </c>
      <c r="N96" s="8">
        <f t="shared" si="39"/>
        <v>993146</v>
      </c>
      <c r="O96" s="8">
        <f t="shared" si="40"/>
        <v>0</v>
      </c>
      <c r="P96" s="139">
        <v>0</v>
      </c>
      <c r="Q96" s="1">
        <f t="shared" si="41"/>
        <v>0</v>
      </c>
      <c r="R96" s="139">
        <v>17257.38</v>
      </c>
      <c r="S96" s="1">
        <f t="shared" si="42"/>
        <v>17257.38</v>
      </c>
      <c r="T96" s="8">
        <f t="shared" si="27"/>
        <v>1010403.38</v>
      </c>
      <c r="U96" s="141">
        <v>283</v>
      </c>
      <c r="V96" s="141" t="s">
        <v>1118</v>
      </c>
      <c r="W96" s="95">
        <f t="shared" si="28"/>
        <v>0</v>
      </c>
      <c r="X96" s="139">
        <v>4896.4140000000007</v>
      </c>
      <c r="Y96" s="142">
        <v>283</v>
      </c>
      <c r="Z96" s="143">
        <f t="shared" si="29"/>
        <v>0</v>
      </c>
      <c r="AA96" s="144">
        <v>58754422</v>
      </c>
      <c r="AB96" s="126">
        <f t="shared" si="43"/>
        <v>11999.48002762838</v>
      </c>
      <c r="AC96" s="127">
        <f t="shared" si="44"/>
        <v>1</v>
      </c>
      <c r="AD96" s="127">
        <f t="shared" si="45"/>
        <v>0</v>
      </c>
      <c r="AE96" s="1">
        <f t="shared" si="30"/>
        <v>947051</v>
      </c>
      <c r="AF96" s="8">
        <f t="shared" si="46"/>
        <v>0</v>
      </c>
      <c r="AG96" s="1"/>
      <c r="AH96" s="8">
        <f t="shared" si="47"/>
        <v>0</v>
      </c>
      <c r="AI96">
        <v>283</v>
      </c>
      <c r="AJ96" s="1">
        <v>4907</v>
      </c>
      <c r="AK96" s="1">
        <v>4896.2560000000003</v>
      </c>
      <c r="AM96" t="s">
        <v>914</v>
      </c>
      <c r="AN96">
        <v>283</v>
      </c>
      <c r="AO96">
        <v>1</v>
      </c>
      <c r="AP96" s="1">
        <v>947051</v>
      </c>
      <c r="AQ96" s="1">
        <v>343650</v>
      </c>
      <c r="AR96">
        <f t="shared" si="31"/>
        <v>0</v>
      </c>
    </row>
    <row r="97" spans="1:44">
      <c r="A97" s="139">
        <v>284</v>
      </c>
      <c r="B97" s="139">
        <v>284</v>
      </c>
      <c r="C97" s="8">
        <f t="shared" si="32"/>
        <v>0</v>
      </c>
      <c r="D97" s="140">
        <v>12379.2</v>
      </c>
      <c r="E97" s="140">
        <v>37.159999999999997</v>
      </c>
      <c r="F97" s="140">
        <f t="shared" si="33"/>
        <v>37.159999999999997</v>
      </c>
      <c r="G97" s="1">
        <f t="shared" si="34"/>
        <v>2389185.6</v>
      </c>
      <c r="H97" s="139">
        <v>0</v>
      </c>
      <c r="I97" s="8">
        <f t="shared" si="35"/>
        <v>0</v>
      </c>
      <c r="J97" s="1">
        <f t="shared" si="36"/>
        <v>0</v>
      </c>
      <c r="K97" s="1">
        <f t="shared" si="37"/>
        <v>2389185.6</v>
      </c>
      <c r="L97" s="139">
        <v>4732442.9800000004</v>
      </c>
      <c r="M97" s="1">
        <f t="shared" si="38"/>
        <v>4732442.9800000004</v>
      </c>
      <c r="N97" s="8">
        <f t="shared" si="39"/>
        <v>4732442.9800000004</v>
      </c>
      <c r="O97" s="8">
        <f t="shared" si="40"/>
        <v>1</v>
      </c>
      <c r="P97" s="139">
        <v>0</v>
      </c>
      <c r="Q97" s="1">
        <f t="shared" si="41"/>
        <v>0</v>
      </c>
      <c r="R97" s="139">
        <v>52014.21</v>
      </c>
      <c r="S97" s="1">
        <f t="shared" si="42"/>
        <v>52014.21</v>
      </c>
      <c r="T97" s="8">
        <f t="shared" si="27"/>
        <v>4784457.1900000004</v>
      </c>
      <c r="U97" s="141">
        <v>284</v>
      </c>
      <c r="V97" s="141" t="s">
        <v>1119</v>
      </c>
      <c r="W97" s="95">
        <f t="shared" si="28"/>
        <v>0</v>
      </c>
      <c r="X97" s="139">
        <v>11455.396999999999</v>
      </c>
      <c r="Y97" s="142">
        <v>284</v>
      </c>
      <c r="Z97" s="143">
        <f t="shared" si="29"/>
        <v>0</v>
      </c>
      <c r="AA97" s="144">
        <v>130574279</v>
      </c>
      <c r="AB97" s="126">
        <f t="shared" si="43"/>
        <v>11398.494438909451</v>
      </c>
      <c r="AC97" s="127">
        <f t="shared" si="44"/>
        <v>1</v>
      </c>
      <c r="AD97" s="127">
        <f t="shared" si="45"/>
        <v>0</v>
      </c>
      <c r="AE97" s="1">
        <f t="shared" si="30"/>
        <v>2389185.6</v>
      </c>
      <c r="AF97" s="8">
        <f t="shared" si="46"/>
        <v>0</v>
      </c>
      <c r="AG97" s="1"/>
      <c r="AH97" s="8">
        <f t="shared" si="47"/>
        <v>0</v>
      </c>
      <c r="AI97">
        <v>284</v>
      </c>
      <c r="AJ97" s="1">
        <v>12379.2</v>
      </c>
      <c r="AK97" s="1">
        <v>12327.798000000001</v>
      </c>
      <c r="AM97" t="s">
        <v>914</v>
      </c>
      <c r="AN97">
        <v>284</v>
      </c>
      <c r="AO97">
        <v>1</v>
      </c>
      <c r="AP97" s="1">
        <v>2389185.6</v>
      </c>
      <c r="AQ97" s="1">
        <v>700000</v>
      </c>
      <c r="AR97">
        <f t="shared" si="31"/>
        <v>0</v>
      </c>
    </row>
    <row r="98" spans="1:44">
      <c r="A98" s="139">
        <v>286</v>
      </c>
      <c r="B98" s="139">
        <v>286</v>
      </c>
      <c r="C98" s="8">
        <f t="shared" si="32"/>
        <v>0</v>
      </c>
      <c r="D98" s="140">
        <v>2659.6</v>
      </c>
      <c r="E98" s="140">
        <v>31.88</v>
      </c>
      <c r="F98" s="140">
        <f t="shared" si="33"/>
        <v>31.88</v>
      </c>
      <c r="G98" s="1">
        <f t="shared" si="34"/>
        <v>467545.52182857139</v>
      </c>
      <c r="H98" s="139">
        <v>116278.69</v>
      </c>
      <c r="I98" s="8">
        <f t="shared" si="35"/>
        <v>1</v>
      </c>
      <c r="J98" s="1">
        <f t="shared" si="36"/>
        <v>116278.69</v>
      </c>
      <c r="K98" s="1">
        <f t="shared" si="37"/>
        <v>583824.2118285714</v>
      </c>
      <c r="L98" s="139">
        <v>363571.55</v>
      </c>
      <c r="M98" s="1">
        <f t="shared" si="38"/>
        <v>363571.55</v>
      </c>
      <c r="N98" s="8">
        <f t="shared" si="39"/>
        <v>583824.2118285714</v>
      </c>
      <c r="O98" s="8">
        <f t="shared" si="40"/>
        <v>0</v>
      </c>
      <c r="P98" s="139">
        <v>0</v>
      </c>
      <c r="Q98" s="1">
        <f t="shared" si="41"/>
        <v>0</v>
      </c>
      <c r="R98" s="139">
        <v>10571.12</v>
      </c>
      <c r="S98" s="1">
        <f t="shared" si="42"/>
        <v>10571.12</v>
      </c>
      <c r="T98" s="8">
        <f t="shared" si="27"/>
        <v>594395.33182857139</v>
      </c>
      <c r="U98" s="141">
        <v>286</v>
      </c>
      <c r="V98" s="141" t="s">
        <v>1120</v>
      </c>
      <c r="W98" s="95">
        <f t="shared" si="28"/>
        <v>0</v>
      </c>
      <c r="X98" s="139">
        <v>2446.5654999999997</v>
      </c>
      <c r="Y98" s="142">
        <v>286</v>
      </c>
      <c r="Z98" s="143">
        <f t="shared" si="29"/>
        <v>0</v>
      </c>
      <c r="AA98" s="144">
        <v>7804214</v>
      </c>
      <c r="AB98" s="126">
        <f t="shared" si="43"/>
        <v>3189.8651395190527</v>
      </c>
      <c r="AC98" s="127">
        <f t="shared" si="44"/>
        <v>0.36251969105186899</v>
      </c>
      <c r="AD98" s="127">
        <f t="shared" si="45"/>
        <v>0.63748030894813101</v>
      </c>
      <c r="AE98" s="1">
        <f t="shared" si="30"/>
        <v>513302.8</v>
      </c>
      <c r="AF98" s="8">
        <f t="shared" si="46"/>
        <v>327220.42752794072</v>
      </c>
      <c r="AG98" s="1"/>
      <c r="AH98" s="8">
        <f t="shared" si="47"/>
        <v>327220.42752794072</v>
      </c>
      <c r="AI98">
        <v>286</v>
      </c>
      <c r="AJ98" s="1">
        <v>2659.6</v>
      </c>
      <c r="AK98" s="1">
        <v>2610.3919999999998</v>
      </c>
      <c r="AM98" t="s">
        <v>914</v>
      </c>
      <c r="AN98">
        <v>286</v>
      </c>
      <c r="AO98">
        <v>1</v>
      </c>
      <c r="AP98" s="1">
        <v>467545.52</v>
      </c>
      <c r="AQ98" s="1">
        <v>92251.86</v>
      </c>
      <c r="AR98">
        <f t="shared" si="31"/>
        <v>0</v>
      </c>
    </row>
    <row r="99" spans="1:44">
      <c r="A99" s="139">
        <v>294</v>
      </c>
      <c r="B99" s="139">
        <v>294</v>
      </c>
      <c r="C99" s="8">
        <f t="shared" si="32"/>
        <v>0</v>
      </c>
      <c r="D99" s="140">
        <v>2400.25</v>
      </c>
      <c r="E99" s="140">
        <v>64.89</v>
      </c>
      <c r="F99" s="140">
        <f t="shared" si="33"/>
        <v>64.89</v>
      </c>
      <c r="G99" s="1">
        <f t="shared" si="34"/>
        <v>463248.25</v>
      </c>
      <c r="H99" s="139">
        <v>402990.38</v>
      </c>
      <c r="I99" s="8">
        <f t="shared" si="35"/>
        <v>1</v>
      </c>
      <c r="J99" s="1">
        <f t="shared" si="36"/>
        <v>402990.38</v>
      </c>
      <c r="K99" s="1">
        <f t="shared" si="37"/>
        <v>866238.63</v>
      </c>
      <c r="L99" s="139">
        <v>556606.38</v>
      </c>
      <c r="M99" s="1">
        <f t="shared" si="38"/>
        <v>556606.38</v>
      </c>
      <c r="N99" s="8">
        <f t="shared" si="39"/>
        <v>866238.63</v>
      </c>
      <c r="O99" s="8">
        <f t="shared" si="40"/>
        <v>0</v>
      </c>
      <c r="P99" s="139">
        <v>312762</v>
      </c>
      <c r="Q99" s="1">
        <f t="shared" si="41"/>
        <v>312762</v>
      </c>
      <c r="R99" s="139">
        <v>0</v>
      </c>
      <c r="S99" s="1">
        <f t="shared" si="42"/>
        <v>0</v>
      </c>
      <c r="T99" s="8">
        <f t="shared" si="27"/>
        <v>553476.63</v>
      </c>
      <c r="U99" s="141">
        <v>294</v>
      </c>
      <c r="V99" s="141" t="s">
        <v>1121</v>
      </c>
      <c r="W99" s="95">
        <f t="shared" si="28"/>
        <v>0</v>
      </c>
      <c r="X99" s="139">
        <v>2550.1444999999999</v>
      </c>
      <c r="Y99" s="142">
        <v>294</v>
      </c>
      <c r="Z99" s="143">
        <f t="shared" si="29"/>
        <v>0</v>
      </c>
      <c r="AA99" s="144">
        <v>2639663</v>
      </c>
      <c r="AB99" s="126">
        <f t="shared" si="43"/>
        <v>1035.1033049303678</v>
      </c>
      <c r="AC99" s="127">
        <f t="shared" si="44"/>
        <v>0.11763673819975427</v>
      </c>
      <c r="AD99" s="127">
        <f t="shared" si="45"/>
        <v>0.88236326180024571</v>
      </c>
      <c r="AE99" s="1">
        <f t="shared" si="30"/>
        <v>463248.25</v>
      </c>
      <c r="AF99" s="8">
        <f t="shared" si="46"/>
        <v>408753.23689325567</v>
      </c>
      <c r="AG99" s="1"/>
      <c r="AH99" s="8">
        <f t="shared" si="47"/>
        <v>408753.23689325567</v>
      </c>
      <c r="AI99">
        <v>294</v>
      </c>
      <c r="AJ99" s="1">
        <v>2400.25</v>
      </c>
      <c r="AK99" s="1">
        <v>2400.5655000000006</v>
      </c>
      <c r="AM99" t="s">
        <v>914</v>
      </c>
      <c r="AN99">
        <v>294</v>
      </c>
      <c r="AO99">
        <v>1</v>
      </c>
      <c r="AP99" s="1">
        <v>463248.25</v>
      </c>
      <c r="AQ99" s="1">
        <v>0</v>
      </c>
      <c r="AR99">
        <f t="shared" si="31"/>
        <v>0</v>
      </c>
    </row>
    <row r="100" spans="1:44">
      <c r="A100" s="139">
        <v>297</v>
      </c>
      <c r="B100" s="139">
        <v>297</v>
      </c>
      <c r="C100" s="8">
        <f t="shared" si="32"/>
        <v>0</v>
      </c>
      <c r="D100" s="140">
        <v>375.4</v>
      </c>
      <c r="E100" s="140">
        <v>68.459999999999994</v>
      </c>
      <c r="F100" s="140">
        <f t="shared" si="33"/>
        <v>68.459999999999994</v>
      </c>
      <c r="G100" s="1">
        <f t="shared" si="34"/>
        <v>72452.2</v>
      </c>
      <c r="H100" s="139">
        <v>0</v>
      </c>
      <c r="I100" s="8">
        <f t="shared" si="35"/>
        <v>0</v>
      </c>
      <c r="J100" s="1">
        <f t="shared" si="36"/>
        <v>0</v>
      </c>
      <c r="K100" s="1">
        <f t="shared" si="37"/>
        <v>72452.2</v>
      </c>
      <c r="L100" s="139">
        <v>52725.599999999999</v>
      </c>
      <c r="M100" s="1">
        <f t="shared" si="38"/>
        <v>52725.599999999999</v>
      </c>
      <c r="N100" s="8">
        <f t="shared" si="39"/>
        <v>72452.2</v>
      </c>
      <c r="O100" s="8">
        <f t="shared" si="40"/>
        <v>0</v>
      </c>
      <c r="P100" s="139">
        <v>0</v>
      </c>
      <c r="Q100" s="1">
        <f t="shared" si="41"/>
        <v>0</v>
      </c>
      <c r="R100" s="139">
        <v>0</v>
      </c>
      <c r="S100" s="1">
        <f t="shared" si="42"/>
        <v>0</v>
      </c>
      <c r="T100" s="8">
        <f t="shared" si="27"/>
        <v>72452.2</v>
      </c>
      <c r="U100" s="141">
        <v>297</v>
      </c>
      <c r="V100" s="141" t="s">
        <v>1122</v>
      </c>
      <c r="W100" s="95">
        <f t="shared" si="28"/>
        <v>0</v>
      </c>
      <c r="X100" s="139">
        <v>396.3</v>
      </c>
      <c r="Y100" s="142">
        <v>297</v>
      </c>
      <c r="Z100" s="143">
        <f t="shared" si="29"/>
        <v>0</v>
      </c>
      <c r="AA100" s="144">
        <v>2150334</v>
      </c>
      <c r="AB100" s="126">
        <f t="shared" si="43"/>
        <v>5426.0257380772136</v>
      </c>
      <c r="AC100" s="127">
        <f t="shared" si="44"/>
        <v>0.61665339698461941</v>
      </c>
      <c r="AD100" s="127">
        <f t="shared" si="45"/>
        <v>0.38334660301538059</v>
      </c>
      <c r="AE100" s="1">
        <f t="shared" si="30"/>
        <v>72452.2</v>
      </c>
      <c r="AF100" s="8">
        <f t="shared" si="46"/>
        <v>27774.304750990956</v>
      </c>
      <c r="AG100" s="1"/>
      <c r="AH100" s="8">
        <f t="shared" si="47"/>
        <v>27774.304750990956</v>
      </c>
      <c r="AI100">
        <v>297</v>
      </c>
      <c r="AJ100" s="1">
        <v>375.4</v>
      </c>
      <c r="AK100" s="1">
        <v>375.99799999999999</v>
      </c>
      <c r="AM100" t="s">
        <v>914</v>
      </c>
      <c r="AN100">
        <v>297</v>
      </c>
      <c r="AO100">
        <v>1</v>
      </c>
      <c r="AP100" s="1">
        <v>72452.2</v>
      </c>
      <c r="AQ100" s="1">
        <v>28700</v>
      </c>
      <c r="AR100">
        <f t="shared" si="31"/>
        <v>0</v>
      </c>
    </row>
    <row r="101" spans="1:44">
      <c r="A101" s="139">
        <v>299</v>
      </c>
      <c r="B101" s="139">
        <v>299</v>
      </c>
      <c r="C101" s="8">
        <f t="shared" si="32"/>
        <v>0</v>
      </c>
      <c r="D101" s="140">
        <v>739</v>
      </c>
      <c r="E101" s="140">
        <v>28</v>
      </c>
      <c r="F101" s="140">
        <f t="shared" si="33"/>
        <v>28</v>
      </c>
      <c r="G101" s="1">
        <f t="shared" si="34"/>
        <v>114101.6</v>
      </c>
      <c r="H101" s="139">
        <v>0</v>
      </c>
      <c r="I101" s="8">
        <f t="shared" si="35"/>
        <v>0</v>
      </c>
      <c r="J101" s="1">
        <f t="shared" si="36"/>
        <v>0</v>
      </c>
      <c r="K101" s="1">
        <f t="shared" si="37"/>
        <v>114101.6</v>
      </c>
      <c r="L101" s="139">
        <v>91712.46</v>
      </c>
      <c r="M101" s="1">
        <f t="shared" si="38"/>
        <v>91712.46</v>
      </c>
      <c r="N101" s="8">
        <f t="shared" si="39"/>
        <v>114101.6</v>
      </c>
      <c r="O101" s="8">
        <f t="shared" si="40"/>
        <v>0</v>
      </c>
      <c r="P101" s="139">
        <v>0</v>
      </c>
      <c r="Q101" s="1">
        <f t="shared" si="41"/>
        <v>0</v>
      </c>
      <c r="R101" s="139">
        <v>0</v>
      </c>
      <c r="S101" s="1">
        <f t="shared" si="42"/>
        <v>0</v>
      </c>
      <c r="T101" s="8">
        <f t="shared" si="27"/>
        <v>114101.6</v>
      </c>
      <c r="U101" s="141">
        <v>299</v>
      </c>
      <c r="V101" s="141" t="s">
        <v>1123</v>
      </c>
      <c r="W101" s="95">
        <f t="shared" si="28"/>
        <v>0</v>
      </c>
      <c r="X101" s="139">
        <v>722.29200000000003</v>
      </c>
      <c r="Y101" s="142">
        <v>299</v>
      </c>
      <c r="Z101" s="143">
        <f t="shared" si="29"/>
        <v>0</v>
      </c>
      <c r="AA101" s="144">
        <v>4792173</v>
      </c>
      <c r="AB101" s="126">
        <f t="shared" si="43"/>
        <v>6634.675449818079</v>
      </c>
      <c r="AC101" s="127">
        <f t="shared" si="44"/>
        <v>0.7540132228474431</v>
      </c>
      <c r="AD101" s="127">
        <f t="shared" si="45"/>
        <v>0.2459867771525569</v>
      </c>
      <c r="AE101" s="1">
        <f t="shared" si="30"/>
        <v>114101.6</v>
      </c>
      <c r="AF101" s="8">
        <f t="shared" si="46"/>
        <v>28067.484851950187</v>
      </c>
      <c r="AG101" s="1"/>
      <c r="AH101" s="8">
        <f t="shared" si="47"/>
        <v>28067.484851950187</v>
      </c>
      <c r="AI101">
        <v>299</v>
      </c>
      <c r="AJ101" s="1">
        <v>739</v>
      </c>
      <c r="AK101" s="1">
        <v>736.21199999999999</v>
      </c>
      <c r="AM101" t="s">
        <v>914</v>
      </c>
      <c r="AN101">
        <v>299</v>
      </c>
      <c r="AO101">
        <v>1</v>
      </c>
      <c r="AP101" s="1">
        <v>114101.6</v>
      </c>
      <c r="AQ101" s="1">
        <v>53875.66</v>
      </c>
      <c r="AR101">
        <f t="shared" si="31"/>
        <v>0</v>
      </c>
    </row>
    <row r="102" spans="1:44">
      <c r="A102" s="139">
        <v>300</v>
      </c>
      <c r="B102" s="139">
        <v>300</v>
      </c>
      <c r="C102" s="8">
        <f t="shared" si="32"/>
        <v>0</v>
      </c>
      <c r="D102" s="140">
        <v>1239.4000000000001</v>
      </c>
      <c r="E102" s="140">
        <v>41.81</v>
      </c>
      <c r="F102" s="140">
        <f t="shared" si="33"/>
        <v>41.81</v>
      </c>
      <c r="G102" s="1">
        <f t="shared" si="34"/>
        <v>239204.2</v>
      </c>
      <c r="H102" s="139">
        <v>0</v>
      </c>
      <c r="I102" s="8">
        <f t="shared" si="35"/>
        <v>0</v>
      </c>
      <c r="J102" s="1">
        <f t="shared" si="36"/>
        <v>0</v>
      </c>
      <c r="K102" s="1">
        <f t="shared" si="37"/>
        <v>239204.2</v>
      </c>
      <c r="L102" s="139">
        <v>224414.6</v>
      </c>
      <c r="M102" s="1">
        <f t="shared" si="38"/>
        <v>224414.6</v>
      </c>
      <c r="N102" s="8">
        <f t="shared" si="39"/>
        <v>239204.2</v>
      </c>
      <c r="O102" s="8">
        <f t="shared" si="40"/>
        <v>0</v>
      </c>
      <c r="P102" s="139">
        <v>0</v>
      </c>
      <c r="Q102" s="1">
        <f t="shared" si="41"/>
        <v>0</v>
      </c>
      <c r="R102" s="139">
        <v>0</v>
      </c>
      <c r="S102" s="1">
        <f t="shared" si="42"/>
        <v>0</v>
      </c>
      <c r="T102" s="8">
        <f t="shared" si="27"/>
        <v>239204.2</v>
      </c>
      <c r="U102" s="141">
        <v>300</v>
      </c>
      <c r="V102" s="141" t="s">
        <v>1124</v>
      </c>
      <c r="W102" s="95">
        <f t="shared" si="28"/>
        <v>0</v>
      </c>
      <c r="X102" s="139">
        <v>1311.69</v>
      </c>
      <c r="Y102" s="142">
        <v>300</v>
      </c>
      <c r="Z102" s="143">
        <f t="shared" si="29"/>
        <v>0</v>
      </c>
      <c r="AA102" s="144">
        <v>6988685</v>
      </c>
      <c r="AB102" s="126">
        <f t="shared" si="43"/>
        <v>5328.0005184151742</v>
      </c>
      <c r="AC102" s="127">
        <f t="shared" si="44"/>
        <v>0.60551309142532794</v>
      </c>
      <c r="AD102" s="127">
        <f t="shared" si="45"/>
        <v>0.39448690857467206</v>
      </c>
      <c r="AE102" s="1">
        <f t="shared" si="30"/>
        <v>239204.2</v>
      </c>
      <c r="AF102" s="8">
        <f t="shared" si="46"/>
        <v>94362.925376077575</v>
      </c>
      <c r="AG102" s="1"/>
      <c r="AH102" s="8">
        <f t="shared" si="47"/>
        <v>94362.925376077575</v>
      </c>
      <c r="AI102">
        <v>300</v>
      </c>
      <c r="AJ102" s="1">
        <v>1239.4000000000001</v>
      </c>
      <c r="AK102" s="1">
        <v>1239.664</v>
      </c>
      <c r="AM102" t="s">
        <v>914</v>
      </c>
      <c r="AN102">
        <v>300</v>
      </c>
      <c r="AO102">
        <v>1</v>
      </c>
      <c r="AP102" s="1">
        <v>239204.2</v>
      </c>
      <c r="AQ102" s="1">
        <v>145093</v>
      </c>
      <c r="AR102">
        <f t="shared" si="31"/>
        <v>0</v>
      </c>
    </row>
    <row r="103" spans="1:44">
      <c r="A103" s="139">
        <v>306</v>
      </c>
      <c r="B103" s="139">
        <v>306</v>
      </c>
      <c r="C103" s="8">
        <f t="shared" si="32"/>
        <v>0</v>
      </c>
      <c r="D103" s="140">
        <v>325.8</v>
      </c>
      <c r="E103" s="140">
        <v>29.32</v>
      </c>
      <c r="F103" s="140">
        <f t="shared" si="33"/>
        <v>29.32</v>
      </c>
      <c r="G103" s="1">
        <f t="shared" si="34"/>
        <v>52674.971657142858</v>
      </c>
      <c r="H103" s="139">
        <v>0</v>
      </c>
      <c r="I103" s="8">
        <f t="shared" si="35"/>
        <v>0</v>
      </c>
      <c r="J103" s="1">
        <f t="shared" si="36"/>
        <v>0</v>
      </c>
      <c r="K103" s="1">
        <f t="shared" si="37"/>
        <v>52674.971657142858</v>
      </c>
      <c r="L103" s="139">
        <v>44699.81</v>
      </c>
      <c r="M103" s="1">
        <f t="shared" si="38"/>
        <v>44699.81</v>
      </c>
      <c r="N103" s="8">
        <f t="shared" si="39"/>
        <v>52674.971657142858</v>
      </c>
      <c r="O103" s="8">
        <f t="shared" si="40"/>
        <v>0</v>
      </c>
      <c r="P103" s="139">
        <v>0</v>
      </c>
      <c r="Q103" s="1">
        <f t="shared" si="41"/>
        <v>0</v>
      </c>
      <c r="R103" s="139">
        <v>0</v>
      </c>
      <c r="S103" s="1">
        <f t="shared" si="42"/>
        <v>0</v>
      </c>
      <c r="T103" s="8">
        <f t="shared" si="27"/>
        <v>52674.971657142858</v>
      </c>
      <c r="U103" s="141">
        <v>306</v>
      </c>
      <c r="V103" s="141" t="s">
        <v>1125</v>
      </c>
      <c r="W103" s="95">
        <f t="shared" si="28"/>
        <v>0</v>
      </c>
      <c r="X103" s="139">
        <v>324.14799999999997</v>
      </c>
      <c r="Y103" s="142">
        <v>306</v>
      </c>
      <c r="Z103" s="143">
        <f t="shared" si="29"/>
        <v>0</v>
      </c>
      <c r="AA103" s="144">
        <v>2451769</v>
      </c>
      <c r="AB103" s="126">
        <f t="shared" si="43"/>
        <v>7563.7332329676574</v>
      </c>
      <c r="AC103" s="127">
        <f t="shared" si="44"/>
        <v>0.8595981694786039</v>
      </c>
      <c r="AD103" s="127">
        <f t="shared" si="45"/>
        <v>0.1404018305213961</v>
      </c>
      <c r="AE103" s="1">
        <f t="shared" si="30"/>
        <v>52674.971657142858</v>
      </c>
      <c r="AF103" s="8">
        <f t="shared" si="46"/>
        <v>7395.6624433255147</v>
      </c>
      <c r="AG103" s="1"/>
      <c r="AH103" s="8">
        <f t="shared" si="47"/>
        <v>7395.6624433255147</v>
      </c>
      <c r="AI103">
        <v>306</v>
      </c>
      <c r="AJ103" s="1">
        <v>325.8</v>
      </c>
      <c r="AK103" s="1">
        <v>326.45199999999994</v>
      </c>
      <c r="AM103" t="s">
        <v>914</v>
      </c>
      <c r="AN103">
        <v>306</v>
      </c>
      <c r="AO103">
        <v>1</v>
      </c>
      <c r="AP103" s="1">
        <v>52674.97</v>
      </c>
      <c r="AQ103" s="1">
        <v>27232.46</v>
      </c>
      <c r="AR103">
        <f t="shared" si="31"/>
        <v>0</v>
      </c>
    </row>
    <row r="104" spans="1:44">
      <c r="A104" s="139">
        <v>308</v>
      </c>
      <c r="B104" s="139">
        <v>308</v>
      </c>
      <c r="C104" s="8">
        <f t="shared" si="32"/>
        <v>0</v>
      </c>
      <c r="D104" s="140">
        <v>648.4</v>
      </c>
      <c r="E104" s="140">
        <v>27.25</v>
      </c>
      <c r="F104" s="140">
        <f t="shared" si="33"/>
        <v>27.25</v>
      </c>
      <c r="G104" s="1">
        <f t="shared" si="34"/>
        <v>97431.362857142856</v>
      </c>
      <c r="H104" s="139">
        <v>0</v>
      </c>
      <c r="I104" s="8">
        <f t="shared" si="35"/>
        <v>0</v>
      </c>
      <c r="J104" s="1">
        <f t="shared" si="36"/>
        <v>0</v>
      </c>
      <c r="K104" s="1">
        <f t="shared" si="37"/>
        <v>97431.362857142856</v>
      </c>
      <c r="L104" s="139">
        <v>106233.84</v>
      </c>
      <c r="M104" s="1">
        <f t="shared" si="38"/>
        <v>106233.84</v>
      </c>
      <c r="N104" s="8">
        <f t="shared" si="39"/>
        <v>106233.84</v>
      </c>
      <c r="O104" s="8">
        <f t="shared" si="40"/>
        <v>1</v>
      </c>
      <c r="P104" s="139">
        <v>0</v>
      </c>
      <c r="Q104" s="1">
        <f t="shared" si="41"/>
        <v>0</v>
      </c>
      <c r="R104" s="139">
        <v>0</v>
      </c>
      <c r="S104" s="1">
        <f t="shared" si="42"/>
        <v>0</v>
      </c>
      <c r="T104" s="8">
        <f t="shared" si="27"/>
        <v>106233.84</v>
      </c>
      <c r="U104" s="141">
        <v>308</v>
      </c>
      <c r="V104" s="141" t="s">
        <v>1126</v>
      </c>
      <c r="W104" s="95">
        <f t="shared" si="28"/>
        <v>0</v>
      </c>
      <c r="X104" s="139">
        <v>625.74199999999996</v>
      </c>
      <c r="Y104" s="142">
        <v>308</v>
      </c>
      <c r="Z104" s="143">
        <f t="shared" si="29"/>
        <v>0</v>
      </c>
      <c r="AA104" s="144">
        <v>6155167</v>
      </c>
      <c r="AB104" s="126">
        <f t="shared" si="43"/>
        <v>9836.5892013002176</v>
      </c>
      <c r="AC104" s="127">
        <f t="shared" si="44"/>
        <v>1</v>
      </c>
      <c r="AD104" s="127">
        <f t="shared" si="45"/>
        <v>0</v>
      </c>
      <c r="AE104" s="1">
        <f t="shared" si="30"/>
        <v>106233.84</v>
      </c>
      <c r="AF104" s="8">
        <f t="shared" si="46"/>
        <v>0</v>
      </c>
      <c r="AG104" s="1"/>
      <c r="AH104" s="8">
        <f t="shared" si="47"/>
        <v>0</v>
      </c>
      <c r="AI104">
        <v>308</v>
      </c>
      <c r="AJ104" s="1">
        <v>648.4</v>
      </c>
      <c r="AK104" s="1">
        <v>647.65599999999984</v>
      </c>
      <c r="AM104" t="s">
        <v>914</v>
      </c>
      <c r="AN104">
        <v>308</v>
      </c>
      <c r="AO104">
        <v>1</v>
      </c>
      <c r="AP104" s="1">
        <v>97431.360000000001</v>
      </c>
      <c r="AQ104" s="1">
        <v>73925</v>
      </c>
      <c r="AR104">
        <f t="shared" si="31"/>
        <v>0</v>
      </c>
    </row>
    <row r="105" spans="1:44">
      <c r="A105" s="139">
        <v>309</v>
      </c>
      <c r="B105" s="139">
        <v>309</v>
      </c>
      <c r="C105" s="8">
        <f t="shared" si="32"/>
        <v>0</v>
      </c>
      <c r="D105" s="140">
        <v>1660.6</v>
      </c>
      <c r="E105" s="140">
        <v>31.58</v>
      </c>
      <c r="F105" s="140">
        <f t="shared" si="33"/>
        <v>31.58</v>
      </c>
      <c r="G105" s="1">
        <f t="shared" si="34"/>
        <v>289178.7818285714</v>
      </c>
      <c r="H105" s="139">
        <v>389666.66</v>
      </c>
      <c r="I105" s="8">
        <f t="shared" si="35"/>
        <v>1</v>
      </c>
      <c r="J105" s="1">
        <f t="shared" si="36"/>
        <v>389666.66</v>
      </c>
      <c r="K105" s="1">
        <f t="shared" si="37"/>
        <v>678845.44182857138</v>
      </c>
      <c r="L105" s="139">
        <v>564060.14</v>
      </c>
      <c r="M105" s="1">
        <f t="shared" si="38"/>
        <v>564060.14</v>
      </c>
      <c r="N105" s="8">
        <f t="shared" si="39"/>
        <v>678845.44182857138</v>
      </c>
      <c r="O105" s="8">
        <f t="shared" si="40"/>
        <v>0</v>
      </c>
      <c r="P105" s="139">
        <v>0</v>
      </c>
      <c r="Q105" s="1">
        <f t="shared" si="41"/>
        <v>0</v>
      </c>
      <c r="R105" s="139">
        <v>0</v>
      </c>
      <c r="S105" s="1">
        <f t="shared" si="42"/>
        <v>0</v>
      </c>
      <c r="T105" s="8">
        <f t="shared" si="27"/>
        <v>678845.44182857138</v>
      </c>
      <c r="U105" s="141">
        <v>309</v>
      </c>
      <c r="V105" s="141" t="s">
        <v>1127</v>
      </c>
      <c r="W105" s="95">
        <f t="shared" si="28"/>
        <v>0</v>
      </c>
      <c r="X105" s="139">
        <v>1598.9059999999999</v>
      </c>
      <c r="Y105" s="142">
        <v>309</v>
      </c>
      <c r="Z105" s="143">
        <f t="shared" si="29"/>
        <v>0</v>
      </c>
      <c r="AA105" s="144">
        <v>20388545</v>
      </c>
      <c r="AB105" s="126">
        <f t="shared" si="43"/>
        <v>12751.559503810731</v>
      </c>
      <c r="AC105" s="127">
        <f t="shared" si="44"/>
        <v>1</v>
      </c>
      <c r="AD105" s="127">
        <f t="shared" si="45"/>
        <v>0</v>
      </c>
      <c r="AE105" s="1">
        <f t="shared" si="30"/>
        <v>320495.8</v>
      </c>
      <c r="AF105" s="8">
        <f t="shared" si="46"/>
        <v>0</v>
      </c>
      <c r="AG105" s="1"/>
      <c r="AH105" s="8">
        <f t="shared" si="47"/>
        <v>0</v>
      </c>
      <c r="AI105">
        <v>309</v>
      </c>
      <c r="AJ105" s="1">
        <v>1660.6</v>
      </c>
      <c r="AK105" s="1">
        <v>1663.374</v>
      </c>
      <c r="AM105" t="s">
        <v>914</v>
      </c>
      <c r="AN105">
        <v>309</v>
      </c>
      <c r="AO105">
        <v>1</v>
      </c>
      <c r="AP105" s="1">
        <v>289178.78000000003</v>
      </c>
      <c r="AQ105" s="1">
        <v>78500</v>
      </c>
      <c r="AR105">
        <f t="shared" si="31"/>
        <v>0</v>
      </c>
    </row>
    <row r="106" spans="1:44">
      <c r="A106" s="139">
        <v>314</v>
      </c>
      <c r="B106" s="139">
        <v>314</v>
      </c>
      <c r="C106" s="8">
        <f t="shared" si="32"/>
        <v>0</v>
      </c>
      <c r="D106" s="140">
        <v>928.2</v>
      </c>
      <c r="E106" s="140">
        <v>34.96</v>
      </c>
      <c r="F106" s="140">
        <f t="shared" si="33"/>
        <v>34.96</v>
      </c>
      <c r="G106" s="1">
        <f t="shared" si="34"/>
        <v>178937.86560000002</v>
      </c>
      <c r="H106" s="139">
        <v>94221.45</v>
      </c>
      <c r="I106" s="8">
        <f t="shared" si="35"/>
        <v>1</v>
      </c>
      <c r="J106" s="1">
        <f t="shared" si="36"/>
        <v>94221.45</v>
      </c>
      <c r="K106" s="1">
        <f t="shared" si="37"/>
        <v>273159.31560000003</v>
      </c>
      <c r="L106" s="139">
        <v>153558.35999999999</v>
      </c>
      <c r="M106" s="1">
        <f t="shared" si="38"/>
        <v>153558.35999999999</v>
      </c>
      <c r="N106" s="8">
        <f t="shared" si="39"/>
        <v>273159.31560000003</v>
      </c>
      <c r="O106" s="8">
        <f t="shared" si="40"/>
        <v>0</v>
      </c>
      <c r="P106" s="139">
        <v>0</v>
      </c>
      <c r="Q106" s="1">
        <f t="shared" si="41"/>
        <v>0</v>
      </c>
      <c r="R106" s="139">
        <v>0</v>
      </c>
      <c r="S106" s="1">
        <f t="shared" si="42"/>
        <v>0</v>
      </c>
      <c r="T106" s="8">
        <f t="shared" si="27"/>
        <v>273159.31560000003</v>
      </c>
      <c r="U106" s="141">
        <v>314</v>
      </c>
      <c r="V106" s="141" t="s">
        <v>1128</v>
      </c>
      <c r="W106" s="95">
        <f t="shared" si="28"/>
        <v>0</v>
      </c>
      <c r="X106" s="139">
        <v>894.80400000000009</v>
      </c>
      <c r="Y106" s="142">
        <v>314</v>
      </c>
      <c r="Z106" s="143">
        <f t="shared" si="29"/>
        <v>0</v>
      </c>
      <c r="AA106" s="144">
        <v>3276094</v>
      </c>
      <c r="AB106" s="126">
        <f t="shared" si="43"/>
        <v>3661.2420150111084</v>
      </c>
      <c r="AC106" s="127">
        <f t="shared" si="44"/>
        <v>0.41609041953042153</v>
      </c>
      <c r="AD106" s="127">
        <f t="shared" si="45"/>
        <v>0.58390958046957842</v>
      </c>
      <c r="AE106" s="1">
        <f t="shared" si="30"/>
        <v>179142.6</v>
      </c>
      <c r="AF106" s="8">
        <f t="shared" si="46"/>
        <v>104603.08041022951</v>
      </c>
      <c r="AG106" s="1"/>
      <c r="AH106" s="8">
        <f t="shared" si="47"/>
        <v>104603.08041022951</v>
      </c>
      <c r="AI106">
        <v>314</v>
      </c>
      <c r="AJ106" s="1">
        <v>928.2</v>
      </c>
      <c r="AK106" s="1">
        <v>925.87800000000016</v>
      </c>
      <c r="AM106" t="s">
        <v>914</v>
      </c>
      <c r="AN106">
        <v>314</v>
      </c>
      <c r="AO106">
        <v>1</v>
      </c>
      <c r="AP106" s="1">
        <v>178937.87</v>
      </c>
      <c r="AQ106" s="1">
        <v>0</v>
      </c>
      <c r="AR106">
        <f t="shared" si="31"/>
        <v>0</v>
      </c>
    </row>
    <row r="107" spans="1:44">
      <c r="A107" s="139">
        <v>316</v>
      </c>
      <c r="B107" s="139">
        <v>316</v>
      </c>
      <c r="C107" s="8">
        <f t="shared" si="32"/>
        <v>0</v>
      </c>
      <c r="D107" s="140">
        <v>1152</v>
      </c>
      <c r="E107" s="140">
        <v>73.22</v>
      </c>
      <c r="F107" s="140">
        <f t="shared" si="33"/>
        <v>73.22</v>
      </c>
      <c r="G107" s="1">
        <f t="shared" si="34"/>
        <v>222336</v>
      </c>
      <c r="H107" s="139">
        <v>711341.4</v>
      </c>
      <c r="I107" s="8">
        <f t="shared" si="35"/>
        <v>1</v>
      </c>
      <c r="J107" s="1">
        <f t="shared" si="36"/>
        <v>711341.4</v>
      </c>
      <c r="K107" s="1">
        <f t="shared" si="37"/>
        <v>933677.4</v>
      </c>
      <c r="L107" s="139">
        <v>872069.4</v>
      </c>
      <c r="M107" s="1">
        <f t="shared" si="38"/>
        <v>872069.4</v>
      </c>
      <c r="N107" s="8">
        <f t="shared" si="39"/>
        <v>933677.4</v>
      </c>
      <c r="O107" s="8">
        <f t="shared" si="40"/>
        <v>0</v>
      </c>
      <c r="P107" s="139">
        <v>0</v>
      </c>
      <c r="Q107" s="1">
        <f t="shared" si="41"/>
        <v>0</v>
      </c>
      <c r="R107" s="139">
        <v>0</v>
      </c>
      <c r="S107" s="1">
        <f t="shared" si="42"/>
        <v>0</v>
      </c>
      <c r="T107" s="8">
        <f t="shared" si="27"/>
        <v>933677.4</v>
      </c>
      <c r="U107" s="141">
        <v>316</v>
      </c>
      <c r="V107" s="141" t="s">
        <v>1129</v>
      </c>
      <c r="W107" s="95">
        <f t="shared" si="28"/>
        <v>0</v>
      </c>
      <c r="X107" s="139">
        <v>1128.5055</v>
      </c>
      <c r="Y107" s="142">
        <v>316</v>
      </c>
      <c r="Z107" s="143">
        <f t="shared" si="29"/>
        <v>0</v>
      </c>
      <c r="AA107" s="144">
        <v>6722937</v>
      </c>
      <c r="AB107" s="126">
        <f t="shared" si="43"/>
        <v>5957.380801422767</v>
      </c>
      <c r="AC107" s="127">
        <f t="shared" si="44"/>
        <v>0.67704048702690234</v>
      </c>
      <c r="AD107" s="127">
        <f t="shared" si="45"/>
        <v>0.32295951297309766</v>
      </c>
      <c r="AE107" s="1">
        <f t="shared" si="30"/>
        <v>222336</v>
      </c>
      <c r="AF107" s="8">
        <f t="shared" si="46"/>
        <v>71805.526276386649</v>
      </c>
      <c r="AG107" s="1"/>
      <c r="AH107" s="8">
        <f t="shared" si="47"/>
        <v>71805.526276386649</v>
      </c>
      <c r="AI107">
        <v>316</v>
      </c>
      <c r="AJ107" s="1">
        <v>1152</v>
      </c>
      <c r="AK107" s="1">
        <v>1143.4059999999999</v>
      </c>
      <c r="AM107" t="s">
        <v>914</v>
      </c>
      <c r="AN107">
        <v>316</v>
      </c>
      <c r="AO107">
        <v>1</v>
      </c>
      <c r="AP107" s="1">
        <v>222336</v>
      </c>
      <c r="AQ107" s="1">
        <v>87000</v>
      </c>
      <c r="AR107">
        <f t="shared" si="31"/>
        <v>0</v>
      </c>
    </row>
    <row r="108" spans="1:44">
      <c r="A108" s="139">
        <v>317</v>
      </c>
      <c r="B108" s="139">
        <v>317</v>
      </c>
      <c r="C108" s="8">
        <f t="shared" si="32"/>
        <v>0</v>
      </c>
      <c r="D108" s="140">
        <v>975.8</v>
      </c>
      <c r="E108" s="140">
        <v>37.68</v>
      </c>
      <c r="F108" s="140">
        <f t="shared" si="33"/>
        <v>37.68</v>
      </c>
      <c r="G108" s="1">
        <f t="shared" si="34"/>
        <v>188329.4</v>
      </c>
      <c r="H108" s="139">
        <v>310185.12</v>
      </c>
      <c r="I108" s="8">
        <f t="shared" si="35"/>
        <v>1</v>
      </c>
      <c r="J108" s="1">
        <f t="shared" si="36"/>
        <v>310185.12</v>
      </c>
      <c r="K108" s="1">
        <f t="shared" si="37"/>
        <v>498514.52</v>
      </c>
      <c r="L108" s="139">
        <v>459028.26</v>
      </c>
      <c r="M108" s="1">
        <f t="shared" si="38"/>
        <v>459028.26</v>
      </c>
      <c r="N108" s="8">
        <f t="shared" si="39"/>
        <v>498514.52</v>
      </c>
      <c r="O108" s="8">
        <f t="shared" si="40"/>
        <v>0</v>
      </c>
      <c r="P108" s="139">
        <v>0</v>
      </c>
      <c r="Q108" s="1">
        <f t="shared" si="41"/>
        <v>0</v>
      </c>
      <c r="R108" s="139">
        <v>0</v>
      </c>
      <c r="S108" s="1">
        <f t="shared" si="42"/>
        <v>0</v>
      </c>
      <c r="T108" s="8">
        <f t="shared" si="27"/>
        <v>498514.52</v>
      </c>
      <c r="U108" s="141">
        <v>317</v>
      </c>
      <c r="V108" s="141" t="s">
        <v>1130</v>
      </c>
      <c r="W108" s="95">
        <f t="shared" si="28"/>
        <v>0</v>
      </c>
      <c r="X108" s="139">
        <v>933.50799999999992</v>
      </c>
      <c r="Y108" s="142">
        <v>317</v>
      </c>
      <c r="Z108" s="143">
        <f t="shared" si="29"/>
        <v>0</v>
      </c>
      <c r="AA108" s="144">
        <v>8487149</v>
      </c>
      <c r="AB108" s="126">
        <f t="shared" si="43"/>
        <v>9091.6724870060043</v>
      </c>
      <c r="AC108" s="127">
        <f t="shared" si="44"/>
        <v>1</v>
      </c>
      <c r="AD108" s="127">
        <f t="shared" si="45"/>
        <v>0</v>
      </c>
      <c r="AE108" s="1">
        <f t="shared" si="30"/>
        <v>188329.4</v>
      </c>
      <c r="AF108" s="8">
        <f t="shared" si="46"/>
        <v>0</v>
      </c>
      <c r="AG108" s="1"/>
      <c r="AH108" s="8">
        <f t="shared" si="47"/>
        <v>0</v>
      </c>
      <c r="AI108">
        <v>317</v>
      </c>
      <c r="AJ108" s="1">
        <v>975.8</v>
      </c>
      <c r="AK108" s="1">
        <v>980.73200000000008</v>
      </c>
      <c r="AM108" t="s">
        <v>914</v>
      </c>
      <c r="AN108">
        <v>317</v>
      </c>
      <c r="AO108">
        <v>1</v>
      </c>
      <c r="AP108" s="1">
        <v>188329.4</v>
      </c>
      <c r="AQ108" s="1">
        <v>86391.94</v>
      </c>
      <c r="AR108">
        <f t="shared" si="31"/>
        <v>0</v>
      </c>
    </row>
    <row r="109" spans="1:44">
      <c r="A109" s="139">
        <v>318</v>
      </c>
      <c r="B109" s="139">
        <v>318</v>
      </c>
      <c r="C109" s="8">
        <f t="shared" si="32"/>
        <v>0</v>
      </c>
      <c r="D109" s="140">
        <v>4499.3999999999996</v>
      </c>
      <c r="E109" s="140">
        <v>33.78</v>
      </c>
      <c r="F109" s="140">
        <f t="shared" si="33"/>
        <v>33.78</v>
      </c>
      <c r="G109" s="1">
        <f t="shared" si="34"/>
        <v>838114.80788571434</v>
      </c>
      <c r="H109" s="139">
        <v>0</v>
      </c>
      <c r="I109" s="8">
        <f t="shared" si="35"/>
        <v>0</v>
      </c>
      <c r="J109" s="1">
        <f t="shared" si="36"/>
        <v>0</v>
      </c>
      <c r="K109" s="1">
        <f t="shared" si="37"/>
        <v>838114.80788571434</v>
      </c>
      <c r="L109" s="139">
        <v>477924.08</v>
      </c>
      <c r="M109" s="1">
        <f t="shared" si="38"/>
        <v>477924.08</v>
      </c>
      <c r="N109" s="8">
        <f t="shared" si="39"/>
        <v>838114.80788571434</v>
      </c>
      <c r="O109" s="8">
        <f t="shared" si="40"/>
        <v>0</v>
      </c>
      <c r="P109" s="139">
        <v>435912</v>
      </c>
      <c r="Q109" s="1">
        <f t="shared" si="41"/>
        <v>435912</v>
      </c>
      <c r="R109" s="139">
        <v>0</v>
      </c>
      <c r="S109" s="1">
        <f t="shared" si="42"/>
        <v>0</v>
      </c>
      <c r="T109" s="8">
        <f t="shared" si="27"/>
        <v>402202.80788571434</v>
      </c>
      <c r="U109" s="141">
        <v>318</v>
      </c>
      <c r="V109" s="141" t="s">
        <v>1131</v>
      </c>
      <c r="W109" s="95">
        <f t="shared" si="28"/>
        <v>0</v>
      </c>
      <c r="X109" s="139">
        <v>4301.9249999999993</v>
      </c>
      <c r="Y109" s="142">
        <v>318</v>
      </c>
      <c r="Z109" s="143">
        <f t="shared" si="29"/>
        <v>0</v>
      </c>
      <c r="AA109" s="144">
        <v>43523139</v>
      </c>
      <c r="AB109" s="126">
        <f t="shared" si="43"/>
        <v>10117.131051796581</v>
      </c>
      <c r="AC109" s="127">
        <f t="shared" si="44"/>
        <v>1</v>
      </c>
      <c r="AD109" s="127">
        <f t="shared" si="45"/>
        <v>0</v>
      </c>
      <c r="AE109" s="1">
        <f t="shared" si="30"/>
        <v>402202.80788571434</v>
      </c>
      <c r="AF109" s="8">
        <f t="shared" si="46"/>
        <v>0</v>
      </c>
      <c r="AG109" s="1"/>
      <c r="AH109" s="8">
        <f t="shared" si="47"/>
        <v>0</v>
      </c>
      <c r="AI109">
        <v>318</v>
      </c>
      <c r="AJ109" s="1">
        <v>4499.3999999999996</v>
      </c>
      <c r="AK109" s="1">
        <v>4442.1519999999991</v>
      </c>
      <c r="AM109" t="s">
        <v>914</v>
      </c>
      <c r="AN109">
        <v>318</v>
      </c>
      <c r="AO109">
        <v>1</v>
      </c>
      <c r="AP109" s="1">
        <v>838114.81</v>
      </c>
      <c r="AQ109" s="1">
        <v>200000</v>
      </c>
      <c r="AR109">
        <f t="shared" si="31"/>
        <v>0</v>
      </c>
    </row>
    <row r="110" spans="1:44">
      <c r="A110" s="139">
        <v>319</v>
      </c>
      <c r="B110" s="139">
        <v>319</v>
      </c>
      <c r="C110" s="8">
        <f t="shared" si="32"/>
        <v>0</v>
      </c>
      <c r="D110" s="140">
        <v>622</v>
      </c>
      <c r="E110" s="140">
        <v>67.06</v>
      </c>
      <c r="F110" s="140">
        <f t="shared" si="33"/>
        <v>67.06</v>
      </c>
      <c r="G110" s="1">
        <f t="shared" si="34"/>
        <v>120046</v>
      </c>
      <c r="H110" s="139">
        <v>0</v>
      </c>
      <c r="I110" s="8">
        <f t="shared" si="35"/>
        <v>0</v>
      </c>
      <c r="J110" s="1">
        <f t="shared" si="36"/>
        <v>0</v>
      </c>
      <c r="K110" s="1">
        <f t="shared" si="37"/>
        <v>120046</v>
      </c>
      <c r="L110" s="139">
        <v>174808</v>
      </c>
      <c r="M110" s="1">
        <f t="shared" si="38"/>
        <v>174808</v>
      </c>
      <c r="N110" s="8">
        <f t="shared" si="39"/>
        <v>174808</v>
      </c>
      <c r="O110" s="8">
        <f t="shared" si="40"/>
        <v>1</v>
      </c>
      <c r="P110" s="139">
        <v>54762</v>
      </c>
      <c r="Q110" s="1">
        <f t="shared" si="41"/>
        <v>54762</v>
      </c>
      <c r="R110" s="139">
        <v>0</v>
      </c>
      <c r="S110" s="1">
        <f t="shared" si="42"/>
        <v>0</v>
      </c>
      <c r="T110" s="8">
        <f t="shared" si="27"/>
        <v>120046</v>
      </c>
      <c r="U110" s="141">
        <v>319</v>
      </c>
      <c r="V110" s="141" t="s">
        <v>1132</v>
      </c>
      <c r="W110" s="95">
        <f t="shared" si="28"/>
        <v>0</v>
      </c>
      <c r="X110" s="139">
        <v>606.32950000000005</v>
      </c>
      <c r="Y110" s="142">
        <v>319</v>
      </c>
      <c r="Z110" s="143">
        <f t="shared" si="29"/>
        <v>0</v>
      </c>
      <c r="AA110" s="144">
        <v>4093279</v>
      </c>
      <c r="AB110" s="126">
        <f t="shared" si="43"/>
        <v>6750.9151377262688</v>
      </c>
      <c r="AC110" s="127">
        <f t="shared" si="44"/>
        <v>0.76722355428947897</v>
      </c>
      <c r="AD110" s="127">
        <f t="shared" si="45"/>
        <v>0.23277644571052103</v>
      </c>
      <c r="AE110" s="1">
        <f t="shared" si="30"/>
        <v>120046</v>
      </c>
      <c r="AF110" s="8">
        <f t="shared" si="46"/>
        <v>27943.881201765209</v>
      </c>
      <c r="AG110" s="1"/>
      <c r="AH110" s="8">
        <f t="shared" si="47"/>
        <v>27943.881201765209</v>
      </c>
      <c r="AI110">
        <v>319</v>
      </c>
      <c r="AJ110" s="1">
        <v>622</v>
      </c>
      <c r="AK110" s="1">
        <v>621.41599999999994</v>
      </c>
      <c r="AM110" t="s">
        <v>914</v>
      </c>
      <c r="AN110">
        <v>319</v>
      </c>
      <c r="AO110">
        <v>1</v>
      </c>
      <c r="AP110" s="1">
        <v>120046</v>
      </c>
      <c r="AQ110" s="1">
        <v>135000</v>
      </c>
      <c r="AR110">
        <f t="shared" si="31"/>
        <v>0</v>
      </c>
    </row>
    <row r="111" spans="1:44">
      <c r="A111" s="139">
        <v>323</v>
      </c>
      <c r="B111" s="139">
        <v>323</v>
      </c>
      <c r="C111" s="8">
        <f t="shared" si="32"/>
        <v>0</v>
      </c>
      <c r="D111" s="140">
        <v>27</v>
      </c>
      <c r="E111" s="140">
        <v>0</v>
      </c>
      <c r="F111" s="140">
        <f t="shared" si="33"/>
        <v>0</v>
      </c>
      <c r="G111" s="1">
        <f t="shared" si="34"/>
        <v>0</v>
      </c>
      <c r="H111" s="139">
        <v>0</v>
      </c>
      <c r="I111" s="8">
        <f t="shared" si="35"/>
        <v>0</v>
      </c>
      <c r="J111" s="1">
        <f t="shared" si="36"/>
        <v>0</v>
      </c>
      <c r="K111" s="1">
        <f t="shared" si="37"/>
        <v>0</v>
      </c>
      <c r="L111" s="139">
        <v>0</v>
      </c>
      <c r="M111" s="1">
        <f t="shared" si="38"/>
        <v>0</v>
      </c>
      <c r="N111" s="8">
        <f t="shared" si="39"/>
        <v>0</v>
      </c>
      <c r="O111" s="8">
        <f t="shared" si="40"/>
        <v>0</v>
      </c>
      <c r="P111" s="139">
        <v>0</v>
      </c>
      <c r="Q111" s="1">
        <f t="shared" si="41"/>
        <v>0</v>
      </c>
      <c r="R111" s="139">
        <v>0</v>
      </c>
      <c r="S111" s="1">
        <f t="shared" si="42"/>
        <v>0</v>
      </c>
      <c r="T111" s="8">
        <f t="shared" si="27"/>
        <v>0</v>
      </c>
      <c r="U111" s="141">
        <v>323</v>
      </c>
      <c r="V111" s="141" t="s">
        <v>1133</v>
      </c>
      <c r="W111" s="95">
        <f t="shared" si="28"/>
        <v>0</v>
      </c>
      <c r="X111" s="139">
        <v>36.32</v>
      </c>
      <c r="Y111" s="142">
        <v>323</v>
      </c>
      <c r="Z111" s="143">
        <f t="shared" si="29"/>
        <v>0</v>
      </c>
      <c r="AA111" s="144">
        <v>255523</v>
      </c>
      <c r="AB111" s="126">
        <f t="shared" si="43"/>
        <v>7035.3248898678412</v>
      </c>
      <c r="AC111" s="127">
        <f t="shared" si="44"/>
        <v>0.79954596635673236</v>
      </c>
      <c r="AD111" s="127">
        <f t="shared" si="45"/>
        <v>0.20045403364326764</v>
      </c>
      <c r="AE111" s="1">
        <f t="shared" si="30"/>
        <v>0</v>
      </c>
      <c r="AF111" s="8">
        <f t="shared" si="46"/>
        <v>0</v>
      </c>
      <c r="AG111" s="1"/>
      <c r="AH111" s="8">
        <f t="shared" si="47"/>
        <v>0</v>
      </c>
      <c r="AI111">
        <v>323</v>
      </c>
      <c r="AJ111" s="1">
        <v>27</v>
      </c>
      <c r="AK111" s="1">
        <v>27.004000000000001</v>
      </c>
      <c r="AR111">
        <f t="shared" si="31"/>
        <v>-323</v>
      </c>
    </row>
    <row r="112" spans="1:44">
      <c r="A112" s="139">
        <v>330</v>
      </c>
      <c r="B112" s="139">
        <v>330</v>
      </c>
      <c r="C112" s="8">
        <f t="shared" si="32"/>
        <v>0</v>
      </c>
      <c r="D112" s="140">
        <v>266.60000000000002</v>
      </c>
      <c r="E112" s="140">
        <v>47.99</v>
      </c>
      <c r="F112" s="140">
        <f t="shared" si="33"/>
        <v>47.99</v>
      </c>
      <c r="G112" s="1">
        <f t="shared" si="34"/>
        <v>51453.8</v>
      </c>
      <c r="H112" s="139">
        <v>0</v>
      </c>
      <c r="I112" s="8">
        <f t="shared" si="35"/>
        <v>0</v>
      </c>
      <c r="J112" s="1">
        <f t="shared" si="36"/>
        <v>0</v>
      </c>
      <c r="K112" s="1">
        <f t="shared" si="37"/>
        <v>51453.8</v>
      </c>
      <c r="L112" s="139">
        <v>30532.400000000001</v>
      </c>
      <c r="M112" s="1">
        <f t="shared" si="38"/>
        <v>30532.400000000001</v>
      </c>
      <c r="N112" s="8">
        <f t="shared" si="39"/>
        <v>51453.8</v>
      </c>
      <c r="O112" s="8">
        <f t="shared" si="40"/>
        <v>0</v>
      </c>
      <c r="P112" s="139">
        <v>0</v>
      </c>
      <c r="Q112" s="1">
        <f t="shared" si="41"/>
        <v>0</v>
      </c>
      <c r="R112" s="139">
        <v>0</v>
      </c>
      <c r="S112" s="1">
        <f t="shared" si="42"/>
        <v>0</v>
      </c>
      <c r="T112" s="8">
        <f t="shared" si="27"/>
        <v>51453.8</v>
      </c>
      <c r="U112" s="141">
        <v>330</v>
      </c>
      <c r="V112" s="141" t="s">
        <v>1134</v>
      </c>
      <c r="W112" s="95">
        <f t="shared" si="28"/>
        <v>0</v>
      </c>
      <c r="X112" s="139">
        <v>337.14799999999991</v>
      </c>
      <c r="Y112" s="142">
        <v>330</v>
      </c>
      <c r="Z112" s="143">
        <f t="shared" si="29"/>
        <v>0</v>
      </c>
      <c r="AA112" s="144">
        <v>3588921</v>
      </c>
      <c r="AB112" s="126">
        <f t="shared" si="43"/>
        <v>10644.942280541487</v>
      </c>
      <c r="AC112" s="127">
        <f t="shared" si="44"/>
        <v>1</v>
      </c>
      <c r="AD112" s="127">
        <f t="shared" si="45"/>
        <v>0</v>
      </c>
      <c r="AE112" s="1">
        <f t="shared" si="30"/>
        <v>51453.8</v>
      </c>
      <c r="AF112" s="8">
        <f t="shared" si="46"/>
        <v>0</v>
      </c>
      <c r="AG112" s="1"/>
      <c r="AH112" s="8">
        <f t="shared" si="47"/>
        <v>0</v>
      </c>
      <c r="AI112">
        <v>330</v>
      </c>
      <c r="AJ112" s="1">
        <v>266.60000000000002</v>
      </c>
      <c r="AK112" s="1">
        <v>266.12</v>
      </c>
      <c r="AM112" t="s">
        <v>914</v>
      </c>
      <c r="AN112">
        <v>330</v>
      </c>
      <c r="AO112">
        <v>1</v>
      </c>
      <c r="AP112" s="1">
        <v>51453.8</v>
      </c>
      <c r="AQ112" s="1">
        <v>13470</v>
      </c>
      <c r="AR112">
        <f t="shared" si="31"/>
        <v>0</v>
      </c>
    </row>
    <row r="113" spans="1:44">
      <c r="A113" s="139">
        <v>332</v>
      </c>
      <c r="B113" s="139">
        <v>332</v>
      </c>
      <c r="C113" s="8">
        <f t="shared" si="32"/>
        <v>0</v>
      </c>
      <c r="D113" s="140">
        <v>1769.4</v>
      </c>
      <c r="E113" s="140">
        <v>45.76</v>
      </c>
      <c r="F113" s="140">
        <f t="shared" si="33"/>
        <v>45.76</v>
      </c>
      <c r="G113" s="1">
        <f t="shared" si="34"/>
        <v>341494.2</v>
      </c>
      <c r="H113" s="139">
        <v>0</v>
      </c>
      <c r="I113" s="8">
        <f t="shared" si="35"/>
        <v>0</v>
      </c>
      <c r="J113" s="1">
        <f t="shared" si="36"/>
        <v>0</v>
      </c>
      <c r="K113" s="1">
        <f t="shared" si="37"/>
        <v>341494.2</v>
      </c>
      <c r="L113" s="139">
        <v>177729.6</v>
      </c>
      <c r="M113" s="1">
        <f t="shared" si="38"/>
        <v>177729.6</v>
      </c>
      <c r="N113" s="8">
        <f t="shared" si="39"/>
        <v>341494.2</v>
      </c>
      <c r="O113" s="8">
        <f t="shared" si="40"/>
        <v>0</v>
      </c>
      <c r="P113" s="139">
        <v>0</v>
      </c>
      <c r="Q113" s="1">
        <f t="shared" si="41"/>
        <v>0</v>
      </c>
      <c r="R113" s="139">
        <v>0</v>
      </c>
      <c r="S113" s="1">
        <f t="shared" si="42"/>
        <v>0</v>
      </c>
      <c r="T113" s="8">
        <f t="shared" si="27"/>
        <v>341494.2</v>
      </c>
      <c r="U113" s="141">
        <v>332</v>
      </c>
      <c r="V113" s="141" t="s">
        <v>1135</v>
      </c>
      <c r="W113" s="95">
        <f t="shared" si="28"/>
        <v>0</v>
      </c>
      <c r="X113" s="139">
        <v>1809.5335</v>
      </c>
      <c r="Y113" s="142">
        <v>332</v>
      </c>
      <c r="Z113" s="143">
        <f t="shared" si="29"/>
        <v>0</v>
      </c>
      <c r="AA113" s="144">
        <v>6180280</v>
      </c>
      <c r="AB113" s="126">
        <f t="shared" si="43"/>
        <v>3415.3996043731713</v>
      </c>
      <c r="AC113" s="127">
        <f t="shared" si="44"/>
        <v>0.38815108327204006</v>
      </c>
      <c r="AD113" s="127">
        <f t="shared" si="45"/>
        <v>0.61184891672795994</v>
      </c>
      <c r="AE113" s="1">
        <f t="shared" si="30"/>
        <v>341494.2</v>
      </c>
      <c r="AF113" s="8">
        <f t="shared" si="46"/>
        <v>208942.85633888131</v>
      </c>
      <c r="AG113" s="1"/>
      <c r="AH113" s="8">
        <f t="shared" si="47"/>
        <v>208942.85633888131</v>
      </c>
      <c r="AI113">
        <v>332</v>
      </c>
      <c r="AJ113" s="1">
        <v>1769.4</v>
      </c>
      <c r="AK113" s="1">
        <v>1772.1500000000003</v>
      </c>
      <c r="AM113" t="s">
        <v>914</v>
      </c>
      <c r="AN113">
        <v>332</v>
      </c>
      <c r="AO113">
        <v>1</v>
      </c>
      <c r="AP113" s="1">
        <v>341494.2</v>
      </c>
      <c r="AQ113" s="1">
        <v>64488</v>
      </c>
      <c r="AR113">
        <f t="shared" si="31"/>
        <v>0</v>
      </c>
    </row>
    <row r="114" spans="1:44">
      <c r="A114" s="139">
        <v>333</v>
      </c>
      <c r="B114" s="139">
        <v>333</v>
      </c>
      <c r="C114" s="8">
        <f t="shared" si="32"/>
        <v>0</v>
      </c>
      <c r="D114" s="140">
        <v>570</v>
      </c>
      <c r="E114" s="140">
        <v>25.48</v>
      </c>
      <c r="F114" s="140">
        <f t="shared" si="33"/>
        <v>25.48</v>
      </c>
      <c r="G114" s="1">
        <f t="shared" si="34"/>
        <v>80087.28</v>
      </c>
      <c r="H114" s="139">
        <v>0</v>
      </c>
      <c r="I114" s="8">
        <f t="shared" si="35"/>
        <v>0</v>
      </c>
      <c r="J114" s="1">
        <f t="shared" si="36"/>
        <v>0</v>
      </c>
      <c r="K114" s="1">
        <f t="shared" si="37"/>
        <v>80087.28</v>
      </c>
      <c r="L114" s="139">
        <v>56207.44</v>
      </c>
      <c r="M114" s="1">
        <f t="shared" si="38"/>
        <v>56207.44</v>
      </c>
      <c r="N114" s="8">
        <f t="shared" si="39"/>
        <v>80087.28</v>
      </c>
      <c r="O114" s="8">
        <f t="shared" si="40"/>
        <v>0</v>
      </c>
      <c r="P114" s="139">
        <v>0</v>
      </c>
      <c r="Q114" s="1">
        <f t="shared" si="41"/>
        <v>0</v>
      </c>
      <c r="R114" s="139">
        <v>0</v>
      </c>
      <c r="S114" s="1">
        <f t="shared" si="42"/>
        <v>0</v>
      </c>
      <c r="T114" s="8">
        <f t="shared" si="27"/>
        <v>80087.28</v>
      </c>
      <c r="U114" s="141">
        <v>333</v>
      </c>
      <c r="V114" s="141" t="s">
        <v>1136</v>
      </c>
      <c r="W114" s="95">
        <f t="shared" si="28"/>
        <v>0</v>
      </c>
      <c r="X114" s="139">
        <v>588.1</v>
      </c>
      <c r="Y114" s="142">
        <v>333</v>
      </c>
      <c r="Z114" s="143">
        <f t="shared" si="29"/>
        <v>0</v>
      </c>
      <c r="AA114" s="144">
        <v>1842793</v>
      </c>
      <c r="AB114" s="126">
        <f t="shared" si="43"/>
        <v>3133.4687978234992</v>
      </c>
      <c r="AC114" s="127">
        <f t="shared" si="44"/>
        <v>0.35611039677963208</v>
      </c>
      <c r="AD114" s="127">
        <f t="shared" si="45"/>
        <v>0.64388960322036792</v>
      </c>
      <c r="AE114" s="1">
        <f t="shared" si="30"/>
        <v>80087.28</v>
      </c>
      <c r="AF114" s="8">
        <f t="shared" si="46"/>
        <v>51567.366942198503</v>
      </c>
      <c r="AG114" s="1"/>
      <c r="AH114" s="8">
        <f t="shared" si="47"/>
        <v>51567.366942198503</v>
      </c>
      <c r="AI114">
        <v>333</v>
      </c>
      <c r="AJ114" s="1">
        <v>570</v>
      </c>
      <c r="AK114" s="1">
        <v>542.75400000000002</v>
      </c>
      <c r="AM114" t="s">
        <v>914</v>
      </c>
      <c r="AN114">
        <v>333</v>
      </c>
      <c r="AO114">
        <v>1</v>
      </c>
      <c r="AP114" s="1">
        <v>80087.28</v>
      </c>
      <c r="AQ114" s="1">
        <v>29650</v>
      </c>
      <c r="AR114">
        <f t="shared" si="31"/>
        <v>0</v>
      </c>
    </row>
    <row r="115" spans="1:44">
      <c r="A115" s="139">
        <v>345</v>
      </c>
      <c r="B115" s="139">
        <v>345</v>
      </c>
      <c r="C115" s="8">
        <f t="shared" si="32"/>
        <v>0</v>
      </c>
      <c r="D115" s="140">
        <v>1565.2</v>
      </c>
      <c r="E115" s="140">
        <v>31.96</v>
      </c>
      <c r="F115" s="140">
        <f t="shared" si="33"/>
        <v>31.96</v>
      </c>
      <c r="G115" s="1">
        <f t="shared" si="34"/>
        <v>275845.48160000006</v>
      </c>
      <c r="H115" s="139">
        <v>1654695</v>
      </c>
      <c r="I115" s="8">
        <f t="shared" si="35"/>
        <v>1</v>
      </c>
      <c r="J115" s="1">
        <f t="shared" si="36"/>
        <v>1654695</v>
      </c>
      <c r="K115" s="1">
        <f t="shared" si="37"/>
        <v>1930540.4816000001</v>
      </c>
      <c r="L115" s="139">
        <v>1870417.08</v>
      </c>
      <c r="M115" s="1">
        <f t="shared" si="38"/>
        <v>1870417.08</v>
      </c>
      <c r="N115" s="8">
        <f t="shared" si="39"/>
        <v>1930540.4816000001</v>
      </c>
      <c r="O115" s="8">
        <f t="shared" si="40"/>
        <v>0</v>
      </c>
      <c r="P115" s="139">
        <v>0</v>
      </c>
      <c r="Q115" s="1">
        <f t="shared" si="41"/>
        <v>0</v>
      </c>
      <c r="R115" s="139">
        <v>0</v>
      </c>
      <c r="S115" s="1">
        <f t="shared" si="42"/>
        <v>0</v>
      </c>
      <c r="T115" s="8">
        <f t="shared" si="27"/>
        <v>1930540.4816000001</v>
      </c>
      <c r="U115" s="141">
        <v>345</v>
      </c>
      <c r="V115" s="141" t="s">
        <v>1137</v>
      </c>
      <c r="W115" s="95">
        <f t="shared" si="28"/>
        <v>0</v>
      </c>
      <c r="X115" s="139">
        <v>1511.5980000000002</v>
      </c>
      <c r="Y115" s="142">
        <v>345</v>
      </c>
      <c r="Z115" s="143">
        <f t="shared" si="29"/>
        <v>0</v>
      </c>
      <c r="AA115" s="144">
        <v>13452959</v>
      </c>
      <c r="AB115" s="126">
        <f t="shared" si="43"/>
        <v>8899.8258796320169</v>
      </c>
      <c r="AC115" s="127">
        <f t="shared" si="44"/>
        <v>1</v>
      </c>
      <c r="AD115" s="127">
        <f t="shared" si="45"/>
        <v>0</v>
      </c>
      <c r="AE115" s="1">
        <f t="shared" si="30"/>
        <v>302083.60000000003</v>
      </c>
      <c r="AF115" s="8">
        <f t="shared" si="46"/>
        <v>0</v>
      </c>
      <c r="AG115" s="1"/>
      <c r="AH115" s="8">
        <f t="shared" si="47"/>
        <v>0</v>
      </c>
      <c r="AI115">
        <v>345</v>
      </c>
      <c r="AJ115" s="1">
        <v>1565.2</v>
      </c>
      <c r="AK115" s="1">
        <v>1562.1340000000002</v>
      </c>
      <c r="AM115" t="s">
        <v>914</v>
      </c>
      <c r="AN115">
        <v>345</v>
      </c>
      <c r="AO115">
        <v>1</v>
      </c>
      <c r="AP115" s="1">
        <v>275845.48</v>
      </c>
      <c r="AQ115" s="1">
        <v>124250</v>
      </c>
      <c r="AR115">
        <f t="shared" si="31"/>
        <v>0</v>
      </c>
    </row>
    <row r="116" spans="1:44">
      <c r="A116" s="139">
        <v>347</v>
      </c>
      <c r="B116" s="139">
        <v>347</v>
      </c>
      <c r="C116" s="8">
        <f t="shared" si="32"/>
        <v>0</v>
      </c>
      <c r="D116" s="140">
        <v>4485</v>
      </c>
      <c r="E116" s="140">
        <v>41.61</v>
      </c>
      <c r="F116" s="140">
        <f t="shared" si="33"/>
        <v>41.61</v>
      </c>
      <c r="G116" s="1">
        <f t="shared" si="34"/>
        <v>865605</v>
      </c>
      <c r="H116" s="139">
        <v>0</v>
      </c>
      <c r="I116" s="8">
        <f t="shared" si="35"/>
        <v>0</v>
      </c>
      <c r="J116" s="1">
        <f t="shared" si="36"/>
        <v>0</v>
      </c>
      <c r="K116" s="1">
        <f t="shared" si="37"/>
        <v>865605</v>
      </c>
      <c r="L116" s="139">
        <v>551640</v>
      </c>
      <c r="M116" s="1">
        <f t="shared" si="38"/>
        <v>551640</v>
      </c>
      <c r="N116" s="8">
        <f t="shared" si="39"/>
        <v>865605</v>
      </c>
      <c r="O116" s="8">
        <f t="shared" si="40"/>
        <v>0</v>
      </c>
      <c r="P116" s="139">
        <v>0</v>
      </c>
      <c r="Q116" s="1">
        <f t="shared" si="41"/>
        <v>0</v>
      </c>
      <c r="R116" s="139">
        <v>0</v>
      </c>
      <c r="S116" s="1">
        <f t="shared" si="42"/>
        <v>0</v>
      </c>
      <c r="T116" s="8">
        <f t="shared" si="27"/>
        <v>865605</v>
      </c>
      <c r="U116" s="141">
        <v>347</v>
      </c>
      <c r="V116" s="141" t="s">
        <v>1138</v>
      </c>
      <c r="W116" s="95">
        <f t="shared" si="28"/>
        <v>0</v>
      </c>
      <c r="X116" s="139">
        <v>4358.8</v>
      </c>
      <c r="Y116" s="142">
        <v>347</v>
      </c>
      <c r="Z116" s="143">
        <f t="shared" si="29"/>
        <v>0</v>
      </c>
      <c r="AA116" s="144">
        <v>21406900</v>
      </c>
      <c r="AB116" s="126">
        <f t="shared" si="43"/>
        <v>4911.1911535284935</v>
      </c>
      <c r="AC116" s="127">
        <f t="shared" si="44"/>
        <v>0.55814381542859182</v>
      </c>
      <c r="AD116" s="127">
        <f t="shared" si="45"/>
        <v>0.44185618457140818</v>
      </c>
      <c r="AE116" s="1">
        <f t="shared" si="30"/>
        <v>865605</v>
      </c>
      <c r="AF116" s="8">
        <f t="shared" si="46"/>
        <v>382472.92264593381</v>
      </c>
      <c r="AG116" s="1"/>
      <c r="AH116" s="8">
        <f t="shared" si="47"/>
        <v>382472.92264593381</v>
      </c>
      <c r="AI116">
        <v>347</v>
      </c>
      <c r="AJ116" s="1">
        <v>4485</v>
      </c>
      <c r="AK116" s="1">
        <v>4470.8680000000004</v>
      </c>
      <c r="AM116" t="s">
        <v>914</v>
      </c>
      <c r="AN116">
        <v>347</v>
      </c>
      <c r="AO116">
        <v>1</v>
      </c>
      <c r="AP116" s="1">
        <v>865605</v>
      </c>
      <c r="AQ116" s="1">
        <v>264600</v>
      </c>
      <c r="AR116">
        <f t="shared" si="31"/>
        <v>0</v>
      </c>
    </row>
    <row r="117" spans="1:44">
      <c r="A117" s="139">
        <v>356</v>
      </c>
      <c r="B117" s="139">
        <v>356</v>
      </c>
      <c r="C117" s="8">
        <f t="shared" si="32"/>
        <v>0</v>
      </c>
      <c r="D117" s="140">
        <v>161.6</v>
      </c>
      <c r="E117" s="140">
        <v>53.29</v>
      </c>
      <c r="F117" s="140">
        <f t="shared" si="33"/>
        <v>53.29</v>
      </c>
      <c r="G117" s="1">
        <f t="shared" si="34"/>
        <v>31188.799999999999</v>
      </c>
      <c r="H117" s="139">
        <v>0</v>
      </c>
      <c r="I117" s="8">
        <f t="shared" si="35"/>
        <v>0</v>
      </c>
      <c r="J117" s="1">
        <f t="shared" si="36"/>
        <v>0</v>
      </c>
      <c r="K117" s="1">
        <f t="shared" si="37"/>
        <v>31188.799999999999</v>
      </c>
      <c r="L117" s="139">
        <v>20308.400000000001</v>
      </c>
      <c r="M117" s="1">
        <f t="shared" si="38"/>
        <v>20308.400000000001</v>
      </c>
      <c r="N117" s="8">
        <f t="shared" si="39"/>
        <v>31188.799999999999</v>
      </c>
      <c r="O117" s="8">
        <f t="shared" si="40"/>
        <v>0</v>
      </c>
      <c r="P117" s="139">
        <v>0</v>
      </c>
      <c r="Q117" s="1">
        <f t="shared" si="41"/>
        <v>0</v>
      </c>
      <c r="R117" s="139">
        <v>0</v>
      </c>
      <c r="S117" s="1">
        <f t="shared" si="42"/>
        <v>0</v>
      </c>
      <c r="T117" s="8">
        <f t="shared" si="27"/>
        <v>31188.799999999999</v>
      </c>
      <c r="U117" s="141">
        <v>356</v>
      </c>
      <c r="V117" s="141" t="s">
        <v>1139</v>
      </c>
      <c r="W117" s="95">
        <f t="shared" si="28"/>
        <v>0</v>
      </c>
      <c r="X117" s="139">
        <v>164.61699999999999</v>
      </c>
      <c r="Y117" s="142">
        <v>356</v>
      </c>
      <c r="Z117" s="143">
        <f t="shared" si="29"/>
        <v>0</v>
      </c>
      <c r="AA117" s="144">
        <v>891017</v>
      </c>
      <c r="AB117" s="126">
        <f t="shared" si="43"/>
        <v>5412.6669785016129</v>
      </c>
      <c r="AC117" s="127">
        <f t="shared" si="44"/>
        <v>0.61513520948064448</v>
      </c>
      <c r="AD117" s="127">
        <f t="shared" si="45"/>
        <v>0.38486479051935552</v>
      </c>
      <c r="AE117" s="1">
        <f t="shared" si="30"/>
        <v>31188.799999999999</v>
      </c>
      <c r="AF117" s="8">
        <f t="shared" si="46"/>
        <v>12003.470978550075</v>
      </c>
      <c r="AG117" s="1"/>
      <c r="AH117" s="8">
        <f t="shared" si="47"/>
        <v>12003.470978550075</v>
      </c>
      <c r="AI117">
        <v>356</v>
      </c>
      <c r="AJ117" s="1">
        <v>161.6</v>
      </c>
      <c r="AK117" s="1">
        <v>157.19600000000003</v>
      </c>
      <c r="AM117" t="s">
        <v>914</v>
      </c>
      <c r="AN117">
        <v>356</v>
      </c>
      <c r="AO117">
        <v>1</v>
      </c>
      <c r="AP117" s="1">
        <v>31188.799999999999</v>
      </c>
      <c r="AQ117" s="1">
        <v>9966</v>
      </c>
      <c r="AR117">
        <f t="shared" si="31"/>
        <v>0</v>
      </c>
    </row>
    <row r="118" spans="1:44">
      <c r="A118" s="139">
        <v>361</v>
      </c>
      <c r="B118" s="139">
        <v>361</v>
      </c>
      <c r="C118" s="8">
        <f t="shared" si="32"/>
        <v>0</v>
      </c>
      <c r="D118" s="140">
        <v>1177.8</v>
      </c>
      <c r="E118" s="140">
        <v>51.68</v>
      </c>
      <c r="F118" s="140">
        <f t="shared" si="33"/>
        <v>51.68</v>
      </c>
      <c r="G118" s="1">
        <f t="shared" si="34"/>
        <v>227315.4</v>
      </c>
      <c r="H118" s="139">
        <v>165299.69</v>
      </c>
      <c r="I118" s="8">
        <f t="shared" si="35"/>
        <v>1</v>
      </c>
      <c r="J118" s="1">
        <f t="shared" si="36"/>
        <v>165299.69</v>
      </c>
      <c r="K118" s="1">
        <f t="shared" si="37"/>
        <v>392615.08999999997</v>
      </c>
      <c r="L118" s="139">
        <v>296178.89</v>
      </c>
      <c r="M118" s="1">
        <f t="shared" si="38"/>
        <v>296178.89</v>
      </c>
      <c r="N118" s="8">
        <f t="shared" si="39"/>
        <v>392615.08999999997</v>
      </c>
      <c r="O118" s="8">
        <f t="shared" si="40"/>
        <v>0</v>
      </c>
      <c r="P118" s="139">
        <v>0</v>
      </c>
      <c r="Q118" s="1">
        <f t="shared" si="41"/>
        <v>0</v>
      </c>
      <c r="R118" s="139">
        <v>0</v>
      </c>
      <c r="S118" s="1">
        <f t="shared" si="42"/>
        <v>0</v>
      </c>
      <c r="T118" s="8">
        <f t="shared" si="27"/>
        <v>392615.08999999997</v>
      </c>
      <c r="U118" s="141">
        <v>361</v>
      </c>
      <c r="V118" s="141" t="s">
        <v>1140</v>
      </c>
      <c r="W118" s="95">
        <f t="shared" si="28"/>
        <v>0</v>
      </c>
      <c r="X118" s="139">
        <v>1183.742</v>
      </c>
      <c r="Y118" s="142">
        <v>361</v>
      </c>
      <c r="Z118" s="143">
        <f t="shared" si="29"/>
        <v>0</v>
      </c>
      <c r="AA118" s="144">
        <v>7370927</v>
      </c>
      <c r="AB118" s="126">
        <f t="shared" si="43"/>
        <v>6226.8019551557691</v>
      </c>
      <c r="AC118" s="127">
        <f t="shared" si="44"/>
        <v>0.70765948474065898</v>
      </c>
      <c r="AD118" s="127">
        <f t="shared" si="45"/>
        <v>0.29234051525934102</v>
      </c>
      <c r="AE118" s="1">
        <f t="shared" si="30"/>
        <v>227315.4</v>
      </c>
      <c r="AF118" s="8">
        <f t="shared" si="46"/>
        <v>66453.501162383211</v>
      </c>
      <c r="AG118" s="1"/>
      <c r="AH118" s="8">
        <f t="shared" si="47"/>
        <v>66453.501162383211</v>
      </c>
      <c r="AI118">
        <v>361</v>
      </c>
      <c r="AJ118" s="1">
        <v>1177.8</v>
      </c>
      <c r="AK118" s="1">
        <v>1177.568</v>
      </c>
      <c r="AM118" t="s">
        <v>914</v>
      </c>
      <c r="AN118">
        <v>361</v>
      </c>
      <c r="AO118">
        <v>1</v>
      </c>
      <c r="AP118" s="1">
        <v>227315.4</v>
      </c>
      <c r="AQ118" s="1">
        <v>55500</v>
      </c>
      <c r="AR118">
        <f t="shared" si="31"/>
        <v>0</v>
      </c>
    </row>
    <row r="119" spans="1:44">
      <c r="A119" s="139">
        <v>362</v>
      </c>
      <c r="B119" s="139">
        <v>362</v>
      </c>
      <c r="C119" s="8">
        <f t="shared" si="32"/>
        <v>0</v>
      </c>
      <c r="D119" s="140">
        <v>386.8</v>
      </c>
      <c r="E119" s="140">
        <v>20</v>
      </c>
      <c r="F119" s="140">
        <f t="shared" si="33"/>
        <v>20</v>
      </c>
      <c r="G119" s="1">
        <f t="shared" si="34"/>
        <v>42658.514285714286</v>
      </c>
      <c r="H119" s="139">
        <v>0</v>
      </c>
      <c r="I119" s="8">
        <f t="shared" si="35"/>
        <v>0</v>
      </c>
      <c r="J119" s="1">
        <f t="shared" si="36"/>
        <v>0</v>
      </c>
      <c r="K119" s="1">
        <f t="shared" si="37"/>
        <v>42658.514285714286</v>
      </c>
      <c r="L119" s="139">
        <v>36738.83</v>
      </c>
      <c r="M119" s="1">
        <f t="shared" si="38"/>
        <v>36738.83</v>
      </c>
      <c r="N119" s="8">
        <f t="shared" si="39"/>
        <v>42658.514285714286</v>
      </c>
      <c r="O119" s="8">
        <f t="shared" si="40"/>
        <v>0</v>
      </c>
      <c r="P119" s="139">
        <v>0</v>
      </c>
      <c r="Q119" s="1">
        <f t="shared" si="41"/>
        <v>0</v>
      </c>
      <c r="R119" s="139">
        <v>0</v>
      </c>
      <c r="S119" s="1">
        <f t="shared" si="42"/>
        <v>0</v>
      </c>
      <c r="T119" s="8">
        <f t="shared" si="27"/>
        <v>42658.514285714286</v>
      </c>
      <c r="U119" s="141">
        <v>362</v>
      </c>
      <c r="V119" s="141" t="s">
        <v>1141</v>
      </c>
      <c r="W119" s="95">
        <f t="shared" si="28"/>
        <v>0</v>
      </c>
      <c r="X119" s="139">
        <v>382.32399999999996</v>
      </c>
      <c r="Y119" s="142">
        <v>362</v>
      </c>
      <c r="Z119" s="143">
        <f t="shared" si="29"/>
        <v>0</v>
      </c>
      <c r="AA119" s="144">
        <v>1275322</v>
      </c>
      <c r="AB119" s="126">
        <f t="shared" si="43"/>
        <v>3335.7100260512029</v>
      </c>
      <c r="AC119" s="127">
        <f t="shared" si="44"/>
        <v>0.37909457459541013</v>
      </c>
      <c r="AD119" s="127">
        <f t="shared" si="45"/>
        <v>0.62090542540458982</v>
      </c>
      <c r="AE119" s="1">
        <f t="shared" si="30"/>
        <v>42658.514285714286</v>
      </c>
      <c r="AF119" s="8">
        <f t="shared" si="46"/>
        <v>26486.9029596992</v>
      </c>
      <c r="AG119" s="1"/>
      <c r="AH119" s="8">
        <f t="shared" si="47"/>
        <v>26486.9029596992</v>
      </c>
      <c r="AI119">
        <v>362</v>
      </c>
      <c r="AJ119" s="1">
        <v>386.8</v>
      </c>
      <c r="AK119" s="1">
        <v>385.36799999999999</v>
      </c>
      <c r="AM119" t="s">
        <v>914</v>
      </c>
      <c r="AN119">
        <v>362</v>
      </c>
      <c r="AO119">
        <v>1</v>
      </c>
      <c r="AP119" s="1">
        <v>42658.51</v>
      </c>
      <c r="AQ119" s="1">
        <v>22593</v>
      </c>
      <c r="AR119">
        <f t="shared" si="31"/>
        <v>0</v>
      </c>
    </row>
    <row r="120" spans="1:44">
      <c r="A120" s="139">
        <v>363</v>
      </c>
      <c r="B120" s="139">
        <v>363</v>
      </c>
      <c r="C120" s="8">
        <f t="shared" si="32"/>
        <v>0</v>
      </c>
      <c r="D120" s="140">
        <v>337.2</v>
      </c>
      <c r="E120" s="140">
        <v>36.57</v>
      </c>
      <c r="F120" s="140">
        <f t="shared" si="33"/>
        <v>36.57</v>
      </c>
      <c r="G120" s="1">
        <f t="shared" si="34"/>
        <v>65079.6</v>
      </c>
      <c r="H120" s="139">
        <v>0</v>
      </c>
      <c r="I120" s="8">
        <f t="shared" si="35"/>
        <v>0</v>
      </c>
      <c r="J120" s="1">
        <f t="shared" si="36"/>
        <v>0</v>
      </c>
      <c r="K120" s="1">
        <f t="shared" si="37"/>
        <v>65079.6</v>
      </c>
      <c r="L120" s="139">
        <v>50630.8</v>
      </c>
      <c r="M120" s="1">
        <f t="shared" si="38"/>
        <v>50630.8</v>
      </c>
      <c r="N120" s="8">
        <f t="shared" si="39"/>
        <v>65079.6</v>
      </c>
      <c r="O120" s="8">
        <f t="shared" si="40"/>
        <v>0</v>
      </c>
      <c r="P120" s="139">
        <v>0</v>
      </c>
      <c r="Q120" s="1">
        <f t="shared" si="41"/>
        <v>0</v>
      </c>
      <c r="R120" s="139">
        <v>0</v>
      </c>
      <c r="S120" s="1">
        <f t="shared" si="42"/>
        <v>0</v>
      </c>
      <c r="T120" s="8">
        <f t="shared" si="27"/>
        <v>65079.6</v>
      </c>
      <c r="U120" s="141">
        <v>363</v>
      </c>
      <c r="V120" s="141" t="s">
        <v>1142</v>
      </c>
      <c r="W120" s="95">
        <f t="shared" si="28"/>
        <v>0</v>
      </c>
      <c r="X120" s="139">
        <v>377.68150000000003</v>
      </c>
      <c r="Y120" s="142">
        <v>363</v>
      </c>
      <c r="Z120" s="143">
        <f t="shared" si="29"/>
        <v>0</v>
      </c>
      <c r="AA120" s="144">
        <v>1454960</v>
      </c>
      <c r="AB120" s="126">
        <f t="shared" si="43"/>
        <v>3852.3464877151778</v>
      </c>
      <c r="AC120" s="127">
        <f t="shared" si="44"/>
        <v>0.43780893469428045</v>
      </c>
      <c r="AD120" s="127">
        <f t="shared" si="45"/>
        <v>0.56219106530571961</v>
      </c>
      <c r="AE120" s="1">
        <f t="shared" si="30"/>
        <v>65079.6</v>
      </c>
      <c r="AF120" s="8">
        <f t="shared" si="46"/>
        <v>36587.169653670106</v>
      </c>
      <c r="AG120" s="1"/>
      <c r="AH120" s="8">
        <f t="shared" si="47"/>
        <v>36587.169653670106</v>
      </c>
      <c r="AI120">
        <v>363</v>
      </c>
      <c r="AJ120" s="1">
        <v>337.2</v>
      </c>
      <c r="AK120" s="1">
        <v>336.38</v>
      </c>
      <c r="AM120" t="s">
        <v>914</v>
      </c>
      <c r="AN120">
        <v>363</v>
      </c>
      <c r="AO120">
        <v>1</v>
      </c>
      <c r="AP120" s="1">
        <v>65079.6</v>
      </c>
      <c r="AQ120" s="1">
        <v>29050</v>
      </c>
      <c r="AR120">
        <f t="shared" si="31"/>
        <v>0</v>
      </c>
    </row>
    <row r="121" spans="1:44">
      <c r="A121" s="139">
        <v>378</v>
      </c>
      <c r="B121" s="139">
        <v>378</v>
      </c>
      <c r="C121" s="8">
        <f t="shared" si="32"/>
        <v>0</v>
      </c>
      <c r="D121" s="140">
        <v>576</v>
      </c>
      <c r="E121" s="140">
        <v>41.32</v>
      </c>
      <c r="F121" s="140">
        <f t="shared" si="33"/>
        <v>41.32</v>
      </c>
      <c r="G121" s="1">
        <f t="shared" si="34"/>
        <v>111168</v>
      </c>
      <c r="H121" s="139">
        <v>0</v>
      </c>
      <c r="I121" s="8">
        <f t="shared" si="35"/>
        <v>0</v>
      </c>
      <c r="J121" s="1">
        <f t="shared" si="36"/>
        <v>0</v>
      </c>
      <c r="K121" s="1">
        <f t="shared" si="37"/>
        <v>111168</v>
      </c>
      <c r="L121" s="139">
        <v>69635.72</v>
      </c>
      <c r="M121" s="1">
        <f t="shared" si="38"/>
        <v>69635.72</v>
      </c>
      <c r="N121" s="8">
        <f t="shared" si="39"/>
        <v>111168</v>
      </c>
      <c r="O121" s="8">
        <f t="shared" si="40"/>
        <v>0</v>
      </c>
      <c r="P121" s="139">
        <v>0</v>
      </c>
      <c r="Q121" s="1">
        <f t="shared" si="41"/>
        <v>0</v>
      </c>
      <c r="R121" s="139">
        <v>4573.8</v>
      </c>
      <c r="S121" s="1">
        <f t="shared" si="42"/>
        <v>4573.8</v>
      </c>
      <c r="T121" s="8">
        <f t="shared" si="27"/>
        <v>115741.8</v>
      </c>
      <c r="U121" s="141">
        <v>378</v>
      </c>
      <c r="V121" s="141" t="s">
        <v>1143</v>
      </c>
      <c r="W121" s="95">
        <f t="shared" si="28"/>
        <v>0</v>
      </c>
      <c r="X121" s="139">
        <v>534.99450000000002</v>
      </c>
      <c r="Y121" s="142">
        <v>378</v>
      </c>
      <c r="Z121" s="143">
        <f t="shared" si="29"/>
        <v>0</v>
      </c>
      <c r="AA121" s="144">
        <v>5143814</v>
      </c>
      <c r="AB121" s="126">
        <f t="shared" si="43"/>
        <v>9614.7044502326662</v>
      </c>
      <c r="AC121" s="127">
        <f t="shared" si="44"/>
        <v>1</v>
      </c>
      <c r="AD121" s="127">
        <f t="shared" si="45"/>
        <v>0</v>
      </c>
      <c r="AE121" s="1">
        <f t="shared" si="30"/>
        <v>111168</v>
      </c>
      <c r="AF121" s="8">
        <f t="shared" si="46"/>
        <v>0</v>
      </c>
      <c r="AG121" s="1"/>
      <c r="AH121" s="8">
        <f t="shared" si="47"/>
        <v>0</v>
      </c>
      <c r="AI121">
        <v>378</v>
      </c>
      <c r="AJ121" s="1">
        <v>576</v>
      </c>
      <c r="AK121" s="1">
        <v>577.54599999999994</v>
      </c>
      <c r="AM121" t="s">
        <v>914</v>
      </c>
      <c r="AN121">
        <v>378</v>
      </c>
      <c r="AO121">
        <v>1</v>
      </c>
      <c r="AP121" s="1">
        <v>111168</v>
      </c>
      <c r="AQ121" s="1">
        <v>32771.72</v>
      </c>
      <c r="AR121">
        <f t="shared" si="31"/>
        <v>0</v>
      </c>
    </row>
    <row r="122" spans="1:44">
      <c r="A122" s="139">
        <v>381</v>
      </c>
      <c r="B122" s="139">
        <v>381</v>
      </c>
      <c r="C122" s="8">
        <f t="shared" si="32"/>
        <v>0</v>
      </c>
      <c r="D122" s="140">
        <v>1516.2</v>
      </c>
      <c r="E122" s="140">
        <v>35.28</v>
      </c>
      <c r="F122" s="140">
        <f t="shared" si="33"/>
        <v>35.28</v>
      </c>
      <c r="G122" s="1">
        <f t="shared" si="34"/>
        <v>292626.60000000003</v>
      </c>
      <c r="H122" s="139">
        <v>52657.72</v>
      </c>
      <c r="I122" s="8">
        <f t="shared" si="35"/>
        <v>1</v>
      </c>
      <c r="J122" s="1">
        <f t="shared" si="36"/>
        <v>52657.72</v>
      </c>
      <c r="K122" s="1">
        <f t="shared" si="37"/>
        <v>345284.32000000007</v>
      </c>
      <c r="L122" s="139">
        <v>277957.46000000002</v>
      </c>
      <c r="M122" s="1">
        <f t="shared" si="38"/>
        <v>277957.46000000002</v>
      </c>
      <c r="N122" s="8">
        <f t="shared" si="39"/>
        <v>345284.32000000007</v>
      </c>
      <c r="O122" s="8">
        <f t="shared" si="40"/>
        <v>0</v>
      </c>
      <c r="P122" s="139">
        <v>0</v>
      </c>
      <c r="Q122" s="1">
        <f t="shared" si="41"/>
        <v>0</v>
      </c>
      <c r="R122" s="139">
        <v>0</v>
      </c>
      <c r="S122" s="1">
        <f t="shared" si="42"/>
        <v>0</v>
      </c>
      <c r="T122" s="8">
        <f t="shared" si="27"/>
        <v>345284.32000000007</v>
      </c>
      <c r="U122" s="141">
        <v>381</v>
      </c>
      <c r="V122" s="141" t="s">
        <v>1144</v>
      </c>
      <c r="W122" s="95">
        <f t="shared" si="28"/>
        <v>0</v>
      </c>
      <c r="X122" s="139">
        <v>1518.0139999999999</v>
      </c>
      <c r="Y122" s="142">
        <v>381</v>
      </c>
      <c r="Z122" s="143">
        <f t="shared" si="29"/>
        <v>0</v>
      </c>
      <c r="AA122" s="144">
        <v>20812433</v>
      </c>
      <c r="AB122" s="126">
        <f t="shared" si="43"/>
        <v>13710.303725789092</v>
      </c>
      <c r="AC122" s="127">
        <f t="shared" si="44"/>
        <v>1</v>
      </c>
      <c r="AD122" s="127">
        <f t="shared" si="45"/>
        <v>0</v>
      </c>
      <c r="AE122" s="1">
        <f t="shared" si="30"/>
        <v>292626.60000000003</v>
      </c>
      <c r="AF122" s="8">
        <f t="shared" si="46"/>
        <v>0</v>
      </c>
      <c r="AG122" s="1"/>
      <c r="AH122" s="8">
        <f t="shared" si="47"/>
        <v>0</v>
      </c>
      <c r="AI122">
        <v>381</v>
      </c>
      <c r="AJ122" s="1">
        <v>1516.2</v>
      </c>
      <c r="AK122" s="1">
        <v>1513.2100000000003</v>
      </c>
      <c r="AM122" t="s">
        <v>914</v>
      </c>
      <c r="AN122">
        <v>381</v>
      </c>
      <c r="AO122">
        <v>1</v>
      </c>
      <c r="AP122" s="1">
        <v>292626.59999999998</v>
      </c>
      <c r="AQ122" s="1">
        <v>128262.94</v>
      </c>
      <c r="AR122">
        <f t="shared" si="31"/>
        <v>0</v>
      </c>
    </row>
    <row r="123" spans="1:44">
      <c r="A123" s="139">
        <v>390</v>
      </c>
      <c r="B123" s="139">
        <v>390</v>
      </c>
      <c r="C123" s="8">
        <f t="shared" si="32"/>
        <v>0</v>
      </c>
      <c r="D123" s="140">
        <v>503.2</v>
      </c>
      <c r="E123" s="140">
        <v>23.03</v>
      </c>
      <c r="F123" s="140">
        <f t="shared" si="33"/>
        <v>23.03</v>
      </c>
      <c r="G123" s="1">
        <f t="shared" si="34"/>
        <v>63903.380799999999</v>
      </c>
      <c r="H123" s="139">
        <v>0</v>
      </c>
      <c r="I123" s="8">
        <f t="shared" si="35"/>
        <v>0</v>
      </c>
      <c r="J123" s="1">
        <f t="shared" si="36"/>
        <v>0</v>
      </c>
      <c r="K123" s="1">
        <f t="shared" si="37"/>
        <v>63903.380799999999</v>
      </c>
      <c r="L123" s="139">
        <v>82830.759999999995</v>
      </c>
      <c r="M123" s="1">
        <f t="shared" si="38"/>
        <v>82830.759999999995</v>
      </c>
      <c r="N123" s="8">
        <f t="shared" si="39"/>
        <v>82830.759999999995</v>
      </c>
      <c r="O123" s="8">
        <f t="shared" si="40"/>
        <v>1</v>
      </c>
      <c r="P123" s="139">
        <v>0</v>
      </c>
      <c r="Q123" s="1">
        <f t="shared" si="41"/>
        <v>0</v>
      </c>
      <c r="R123" s="139">
        <v>0</v>
      </c>
      <c r="S123" s="1">
        <f t="shared" si="42"/>
        <v>0</v>
      </c>
      <c r="T123" s="8">
        <f t="shared" si="27"/>
        <v>82830.759999999995</v>
      </c>
      <c r="U123" s="141">
        <v>390</v>
      </c>
      <c r="V123" s="141" t="s">
        <v>1145</v>
      </c>
      <c r="W123" s="95">
        <f t="shared" si="28"/>
        <v>0</v>
      </c>
      <c r="X123" s="139">
        <v>498.16200000000003</v>
      </c>
      <c r="Y123" s="142">
        <v>390</v>
      </c>
      <c r="Z123" s="143">
        <f t="shared" si="29"/>
        <v>0</v>
      </c>
      <c r="AA123" s="144">
        <v>4477311</v>
      </c>
      <c r="AB123" s="126">
        <f t="shared" si="43"/>
        <v>8987.6606405145303</v>
      </c>
      <c r="AC123" s="127">
        <f t="shared" si="44"/>
        <v>1</v>
      </c>
      <c r="AD123" s="127">
        <f t="shared" si="45"/>
        <v>0</v>
      </c>
      <c r="AE123" s="1">
        <f t="shared" si="30"/>
        <v>82830.759999999995</v>
      </c>
      <c r="AF123" s="8">
        <f t="shared" si="46"/>
        <v>0</v>
      </c>
      <c r="AG123" s="1"/>
      <c r="AH123" s="8">
        <f t="shared" si="47"/>
        <v>0</v>
      </c>
      <c r="AI123">
        <v>390</v>
      </c>
      <c r="AJ123" s="1">
        <v>503.2</v>
      </c>
      <c r="AK123" s="1">
        <v>501.90199999999993</v>
      </c>
      <c r="AM123" t="s">
        <v>914</v>
      </c>
      <c r="AN123">
        <v>390</v>
      </c>
      <c r="AO123">
        <v>1</v>
      </c>
      <c r="AP123" s="1">
        <v>63903.38</v>
      </c>
      <c r="AQ123" s="1">
        <v>61640</v>
      </c>
      <c r="AR123">
        <f t="shared" si="31"/>
        <v>0</v>
      </c>
    </row>
    <row r="124" spans="1:44">
      <c r="A124" s="139">
        <v>391</v>
      </c>
      <c r="B124" s="139">
        <v>391</v>
      </c>
      <c r="C124" s="8">
        <f t="shared" si="32"/>
        <v>0</v>
      </c>
      <c r="D124" s="140">
        <v>506.4</v>
      </c>
      <c r="E124" s="140">
        <v>50.18</v>
      </c>
      <c r="F124" s="140">
        <f t="shared" si="33"/>
        <v>50.18</v>
      </c>
      <c r="G124" s="1">
        <f t="shared" si="34"/>
        <v>97735.2</v>
      </c>
      <c r="H124" s="139">
        <v>0</v>
      </c>
      <c r="I124" s="8">
        <f t="shared" si="35"/>
        <v>0</v>
      </c>
      <c r="J124" s="1">
        <f t="shared" si="36"/>
        <v>0</v>
      </c>
      <c r="K124" s="1">
        <f t="shared" si="37"/>
        <v>97735.2</v>
      </c>
      <c r="L124" s="139">
        <v>118413.6</v>
      </c>
      <c r="M124" s="1">
        <f t="shared" si="38"/>
        <v>118413.6</v>
      </c>
      <c r="N124" s="8">
        <f t="shared" si="39"/>
        <v>118413.6</v>
      </c>
      <c r="O124" s="8">
        <f t="shared" si="40"/>
        <v>1</v>
      </c>
      <c r="P124" s="139">
        <v>0</v>
      </c>
      <c r="Q124" s="1">
        <f t="shared" si="41"/>
        <v>0</v>
      </c>
      <c r="R124" s="139">
        <v>0</v>
      </c>
      <c r="S124" s="1">
        <f t="shared" si="42"/>
        <v>0</v>
      </c>
      <c r="T124" s="8">
        <f t="shared" si="27"/>
        <v>118413.6</v>
      </c>
      <c r="U124" s="141">
        <v>391</v>
      </c>
      <c r="V124" s="141" t="s">
        <v>1146</v>
      </c>
      <c r="W124" s="95">
        <f t="shared" si="28"/>
        <v>0</v>
      </c>
      <c r="X124" s="139">
        <v>484.98999999999995</v>
      </c>
      <c r="Y124" s="142">
        <v>391</v>
      </c>
      <c r="Z124" s="143">
        <f t="shared" si="29"/>
        <v>0</v>
      </c>
      <c r="AA124" s="144">
        <v>4476872</v>
      </c>
      <c r="AB124" s="126">
        <f t="shared" si="43"/>
        <v>9230.8542444174109</v>
      </c>
      <c r="AC124" s="127">
        <f t="shared" si="44"/>
        <v>1</v>
      </c>
      <c r="AD124" s="127">
        <f t="shared" si="45"/>
        <v>0</v>
      </c>
      <c r="AE124" s="1">
        <f t="shared" si="30"/>
        <v>97735.2</v>
      </c>
      <c r="AF124" s="8">
        <f t="shared" si="46"/>
        <v>0</v>
      </c>
      <c r="AG124" s="1"/>
      <c r="AH124" s="8">
        <f t="shared" si="47"/>
        <v>0</v>
      </c>
      <c r="AI124">
        <v>391</v>
      </c>
      <c r="AJ124" s="1">
        <v>506.4</v>
      </c>
      <c r="AK124" s="1">
        <v>507.55599999999998</v>
      </c>
      <c r="AM124" t="s">
        <v>914</v>
      </c>
      <c r="AN124">
        <v>391</v>
      </c>
      <c r="AO124">
        <v>1</v>
      </c>
      <c r="AP124" s="1">
        <v>97735.2</v>
      </c>
      <c r="AQ124" s="1">
        <v>86004</v>
      </c>
      <c r="AR124">
        <f t="shared" si="31"/>
        <v>0</v>
      </c>
    </row>
    <row r="125" spans="1:44">
      <c r="A125" s="139">
        <v>402</v>
      </c>
      <c r="B125" s="139">
        <v>402</v>
      </c>
      <c r="C125" s="8">
        <f t="shared" si="32"/>
        <v>0</v>
      </c>
      <c r="D125" s="140">
        <v>100.8</v>
      </c>
      <c r="E125" s="140">
        <v>65.37</v>
      </c>
      <c r="F125" s="140">
        <f t="shared" si="33"/>
        <v>65.37</v>
      </c>
      <c r="G125" s="1">
        <f t="shared" si="34"/>
        <v>19454.399999999998</v>
      </c>
      <c r="H125" s="139">
        <v>158412.20000000001</v>
      </c>
      <c r="I125" s="8">
        <f t="shared" si="35"/>
        <v>1</v>
      </c>
      <c r="J125" s="1">
        <f t="shared" si="36"/>
        <v>158412.20000000001</v>
      </c>
      <c r="K125" s="1">
        <f t="shared" si="37"/>
        <v>177866.6</v>
      </c>
      <c r="L125" s="139">
        <v>173963.4</v>
      </c>
      <c r="M125" s="1">
        <f t="shared" si="38"/>
        <v>173963.4</v>
      </c>
      <c r="N125" s="8">
        <f t="shared" si="39"/>
        <v>177866.6</v>
      </c>
      <c r="O125" s="8">
        <f t="shared" si="40"/>
        <v>0</v>
      </c>
      <c r="P125" s="139">
        <v>0</v>
      </c>
      <c r="Q125" s="1">
        <f t="shared" si="41"/>
        <v>0</v>
      </c>
      <c r="R125" s="139">
        <v>0</v>
      </c>
      <c r="S125" s="1">
        <f t="shared" si="42"/>
        <v>0</v>
      </c>
      <c r="T125" s="8">
        <f t="shared" si="27"/>
        <v>177866.6</v>
      </c>
      <c r="U125" s="141">
        <v>402</v>
      </c>
      <c r="V125" s="141" t="s">
        <v>1147</v>
      </c>
      <c r="W125" s="95">
        <f t="shared" si="28"/>
        <v>0</v>
      </c>
      <c r="X125" s="139">
        <v>101.19599999999998</v>
      </c>
      <c r="Y125" s="142">
        <v>402</v>
      </c>
      <c r="Z125" s="143">
        <f t="shared" si="29"/>
        <v>0</v>
      </c>
      <c r="AA125" s="144">
        <v>1717407</v>
      </c>
      <c r="AB125" s="126">
        <f t="shared" si="43"/>
        <v>16971.095695482036</v>
      </c>
      <c r="AC125" s="127">
        <f t="shared" si="44"/>
        <v>1</v>
      </c>
      <c r="AD125" s="127">
        <f t="shared" si="45"/>
        <v>0</v>
      </c>
      <c r="AE125" s="1">
        <f t="shared" si="30"/>
        <v>19454.399999999998</v>
      </c>
      <c r="AF125" s="8">
        <f t="shared" si="46"/>
        <v>0</v>
      </c>
      <c r="AG125" s="1"/>
      <c r="AH125" s="8">
        <f t="shared" si="47"/>
        <v>0</v>
      </c>
      <c r="AI125">
        <v>402</v>
      </c>
      <c r="AJ125" s="1">
        <v>100.8</v>
      </c>
      <c r="AK125" s="1">
        <v>107.38200000000002</v>
      </c>
      <c r="AM125" t="s">
        <v>914</v>
      </c>
      <c r="AN125">
        <v>402</v>
      </c>
      <c r="AO125">
        <v>1</v>
      </c>
      <c r="AP125" s="1">
        <v>19454.400000000001</v>
      </c>
      <c r="AQ125" s="1">
        <v>9100</v>
      </c>
      <c r="AR125">
        <f t="shared" si="31"/>
        <v>0</v>
      </c>
    </row>
    <row r="126" spans="1:44">
      <c r="A126" s="139">
        <v>403</v>
      </c>
      <c r="B126" s="139">
        <v>403</v>
      </c>
      <c r="C126" s="8">
        <f t="shared" si="32"/>
        <v>0</v>
      </c>
      <c r="D126" s="140">
        <v>153</v>
      </c>
      <c r="E126" s="140">
        <v>72.62</v>
      </c>
      <c r="F126" s="140">
        <f t="shared" si="33"/>
        <v>72.62</v>
      </c>
      <c r="G126" s="1">
        <f t="shared" si="34"/>
        <v>29529</v>
      </c>
      <c r="H126" s="139">
        <v>0</v>
      </c>
      <c r="I126" s="8">
        <f t="shared" si="35"/>
        <v>0</v>
      </c>
      <c r="J126" s="1">
        <f t="shared" si="36"/>
        <v>0</v>
      </c>
      <c r="K126" s="1">
        <f t="shared" si="37"/>
        <v>29529</v>
      </c>
      <c r="L126" s="139">
        <v>16677</v>
      </c>
      <c r="M126" s="1">
        <f t="shared" si="38"/>
        <v>16677</v>
      </c>
      <c r="N126" s="8">
        <f t="shared" si="39"/>
        <v>29529</v>
      </c>
      <c r="O126" s="8">
        <f t="shared" si="40"/>
        <v>0</v>
      </c>
      <c r="P126" s="139">
        <v>0</v>
      </c>
      <c r="Q126" s="1">
        <f t="shared" si="41"/>
        <v>0</v>
      </c>
      <c r="R126" s="139">
        <v>0</v>
      </c>
      <c r="S126" s="1">
        <f t="shared" si="42"/>
        <v>0</v>
      </c>
      <c r="T126" s="8">
        <f t="shared" si="27"/>
        <v>29529</v>
      </c>
      <c r="U126" s="141">
        <v>403</v>
      </c>
      <c r="V126" s="141" t="s">
        <v>1148</v>
      </c>
      <c r="W126" s="95">
        <f t="shared" si="28"/>
        <v>0</v>
      </c>
      <c r="X126" s="139">
        <v>201.29399999999998</v>
      </c>
      <c r="Y126" s="142">
        <v>403</v>
      </c>
      <c r="Z126" s="143">
        <f t="shared" si="29"/>
        <v>0</v>
      </c>
      <c r="AA126" s="144">
        <v>2379264</v>
      </c>
      <c r="AB126" s="126">
        <f t="shared" si="43"/>
        <v>11819.845598974634</v>
      </c>
      <c r="AC126" s="127">
        <f t="shared" si="44"/>
        <v>1</v>
      </c>
      <c r="AD126" s="127">
        <f t="shared" si="45"/>
        <v>0</v>
      </c>
      <c r="AE126" s="1">
        <f t="shared" si="30"/>
        <v>29529</v>
      </c>
      <c r="AF126" s="8">
        <f t="shared" si="46"/>
        <v>0</v>
      </c>
      <c r="AG126" s="1"/>
      <c r="AH126" s="8">
        <f t="shared" si="47"/>
        <v>0</v>
      </c>
      <c r="AI126">
        <v>403</v>
      </c>
      <c r="AJ126" s="1">
        <v>153</v>
      </c>
      <c r="AK126" s="1">
        <v>152.19800000000001</v>
      </c>
      <c r="AM126" t="s">
        <v>914</v>
      </c>
      <c r="AN126">
        <v>403</v>
      </c>
      <c r="AO126">
        <v>1</v>
      </c>
      <c r="AP126" s="1">
        <v>29529</v>
      </c>
      <c r="AQ126" s="1">
        <v>6885</v>
      </c>
      <c r="AR126">
        <f t="shared" si="31"/>
        <v>0</v>
      </c>
    </row>
    <row r="127" spans="1:44">
      <c r="A127" s="139">
        <v>404</v>
      </c>
      <c r="B127" s="139">
        <v>404</v>
      </c>
      <c r="C127" s="8">
        <f t="shared" si="32"/>
        <v>0</v>
      </c>
      <c r="D127" s="140">
        <v>204.2</v>
      </c>
      <c r="E127" s="140">
        <v>51.83</v>
      </c>
      <c r="F127" s="140">
        <f t="shared" si="33"/>
        <v>51.83</v>
      </c>
      <c r="G127" s="1">
        <f t="shared" si="34"/>
        <v>39410.6</v>
      </c>
      <c r="H127" s="139">
        <v>0</v>
      </c>
      <c r="I127" s="8">
        <f t="shared" si="35"/>
        <v>0</v>
      </c>
      <c r="J127" s="1">
        <f t="shared" si="36"/>
        <v>0</v>
      </c>
      <c r="K127" s="1">
        <f t="shared" si="37"/>
        <v>39410.6</v>
      </c>
      <c r="L127" s="139">
        <v>25143.8</v>
      </c>
      <c r="M127" s="1">
        <f t="shared" si="38"/>
        <v>25143.8</v>
      </c>
      <c r="N127" s="8">
        <f t="shared" si="39"/>
        <v>39410.6</v>
      </c>
      <c r="O127" s="8">
        <f t="shared" si="40"/>
        <v>0</v>
      </c>
      <c r="P127" s="139">
        <v>0</v>
      </c>
      <c r="Q127" s="1">
        <f t="shared" si="41"/>
        <v>0</v>
      </c>
      <c r="R127" s="139">
        <v>0</v>
      </c>
      <c r="S127" s="1">
        <f t="shared" si="42"/>
        <v>0</v>
      </c>
      <c r="T127" s="8">
        <f t="shared" si="27"/>
        <v>39410.6</v>
      </c>
      <c r="U127" s="141">
        <v>404</v>
      </c>
      <c r="V127" s="141" t="s">
        <v>1149</v>
      </c>
      <c r="W127" s="95">
        <f t="shared" si="28"/>
        <v>0</v>
      </c>
      <c r="X127" s="139">
        <v>183.77600000000001</v>
      </c>
      <c r="Y127" s="142">
        <v>404</v>
      </c>
      <c r="Z127" s="143">
        <f t="shared" si="29"/>
        <v>0</v>
      </c>
      <c r="AA127" s="144">
        <v>3309546</v>
      </c>
      <c r="AB127" s="126">
        <f t="shared" si="43"/>
        <v>18008.586540135817</v>
      </c>
      <c r="AC127" s="127">
        <f t="shared" si="44"/>
        <v>1</v>
      </c>
      <c r="AD127" s="127">
        <f t="shared" si="45"/>
        <v>0</v>
      </c>
      <c r="AE127" s="1">
        <f t="shared" si="30"/>
        <v>39410.6</v>
      </c>
      <c r="AF127" s="8">
        <f t="shared" si="46"/>
        <v>0</v>
      </c>
      <c r="AG127" s="1"/>
      <c r="AH127" s="8">
        <f t="shared" si="47"/>
        <v>0</v>
      </c>
      <c r="AI127">
        <v>404</v>
      </c>
      <c r="AJ127" s="1">
        <v>204.2</v>
      </c>
      <c r="AK127" s="1">
        <v>194.79</v>
      </c>
      <c r="AM127" t="s">
        <v>914</v>
      </c>
      <c r="AN127">
        <v>404</v>
      </c>
      <c r="AO127">
        <v>1</v>
      </c>
      <c r="AP127" s="1">
        <v>39410.6</v>
      </c>
      <c r="AQ127" s="1">
        <v>12075</v>
      </c>
      <c r="AR127">
        <f t="shared" si="31"/>
        <v>0</v>
      </c>
    </row>
    <row r="128" spans="1:44">
      <c r="A128" s="139">
        <v>413</v>
      </c>
      <c r="B128" s="139">
        <v>413</v>
      </c>
      <c r="C128" s="8">
        <f t="shared" si="32"/>
        <v>0</v>
      </c>
      <c r="D128" s="140">
        <v>2637</v>
      </c>
      <c r="E128" s="140">
        <v>32.090000000000003</v>
      </c>
      <c r="F128" s="140">
        <f t="shared" si="33"/>
        <v>32.090000000000003</v>
      </c>
      <c r="G128" s="1">
        <f t="shared" si="34"/>
        <v>466626.19114285719</v>
      </c>
      <c r="H128" s="139">
        <v>175338.2</v>
      </c>
      <c r="I128" s="8">
        <f t="shared" si="35"/>
        <v>1</v>
      </c>
      <c r="J128" s="1">
        <f t="shared" si="36"/>
        <v>175338.2</v>
      </c>
      <c r="K128" s="1">
        <f t="shared" si="37"/>
        <v>641964.39114285726</v>
      </c>
      <c r="L128" s="139">
        <v>509574.35</v>
      </c>
      <c r="M128" s="1">
        <f t="shared" si="38"/>
        <v>509574.35</v>
      </c>
      <c r="N128" s="8">
        <f t="shared" si="39"/>
        <v>641964.39114285726</v>
      </c>
      <c r="O128" s="8">
        <f t="shared" si="40"/>
        <v>0</v>
      </c>
      <c r="P128" s="139">
        <v>0</v>
      </c>
      <c r="Q128" s="1">
        <f t="shared" si="41"/>
        <v>0</v>
      </c>
      <c r="R128" s="139">
        <v>0</v>
      </c>
      <c r="S128" s="1">
        <f t="shared" si="42"/>
        <v>0</v>
      </c>
      <c r="T128" s="8">
        <f t="shared" si="27"/>
        <v>641964.39114285726</v>
      </c>
      <c r="U128" s="141">
        <v>413</v>
      </c>
      <c r="V128" s="141" t="s">
        <v>1150</v>
      </c>
      <c r="W128" s="95">
        <f t="shared" si="28"/>
        <v>0</v>
      </c>
      <c r="X128" s="139">
        <v>2443.346</v>
      </c>
      <c r="Y128" s="142">
        <v>413</v>
      </c>
      <c r="Z128" s="143">
        <f t="shared" si="29"/>
        <v>0</v>
      </c>
      <c r="AA128" s="144">
        <v>16254221</v>
      </c>
      <c r="AB128" s="126">
        <f t="shared" si="43"/>
        <v>6652.4434116166931</v>
      </c>
      <c r="AC128" s="127">
        <f t="shared" si="44"/>
        <v>0.75603250445971415</v>
      </c>
      <c r="AD128" s="127">
        <f t="shared" si="45"/>
        <v>0.24396749554028585</v>
      </c>
      <c r="AE128" s="1">
        <f t="shared" si="30"/>
        <v>508941</v>
      </c>
      <c r="AF128" s="8">
        <f t="shared" si="46"/>
        <v>124165.06114776862</v>
      </c>
      <c r="AG128" s="1"/>
      <c r="AH128" s="8">
        <f t="shared" si="47"/>
        <v>124165.06114776862</v>
      </c>
      <c r="AI128">
        <v>413</v>
      </c>
      <c r="AJ128" s="1">
        <v>2637</v>
      </c>
      <c r="AK128" s="1">
        <v>2636.5839999999998</v>
      </c>
      <c r="AM128" t="s">
        <v>914</v>
      </c>
      <c r="AN128">
        <v>413</v>
      </c>
      <c r="AO128">
        <v>1</v>
      </c>
      <c r="AP128" s="1">
        <v>466626.19</v>
      </c>
      <c r="AQ128" s="1">
        <v>179500</v>
      </c>
      <c r="AR128">
        <f t="shared" si="31"/>
        <v>0</v>
      </c>
    </row>
    <row r="129" spans="1:44">
      <c r="A129" s="139">
        <v>414</v>
      </c>
      <c r="B129" s="139">
        <v>414</v>
      </c>
      <c r="C129" s="8">
        <f t="shared" si="32"/>
        <v>0</v>
      </c>
      <c r="D129" s="140">
        <v>514.4</v>
      </c>
      <c r="E129" s="140">
        <v>49.76</v>
      </c>
      <c r="F129" s="140">
        <f t="shared" si="33"/>
        <v>49.76</v>
      </c>
      <c r="G129" s="1">
        <f t="shared" si="34"/>
        <v>99279.2</v>
      </c>
      <c r="H129" s="139">
        <v>517245.77</v>
      </c>
      <c r="I129" s="8">
        <f t="shared" si="35"/>
        <v>1</v>
      </c>
      <c r="J129" s="1">
        <f t="shared" si="36"/>
        <v>517245.77</v>
      </c>
      <c r="K129" s="1">
        <f t="shared" si="37"/>
        <v>616524.97</v>
      </c>
      <c r="L129" s="139">
        <v>563075.36</v>
      </c>
      <c r="M129" s="1">
        <f t="shared" si="38"/>
        <v>563075.36</v>
      </c>
      <c r="N129" s="8">
        <f t="shared" si="39"/>
        <v>616524.97</v>
      </c>
      <c r="O129" s="8">
        <f t="shared" si="40"/>
        <v>0</v>
      </c>
      <c r="P129" s="139">
        <v>0</v>
      </c>
      <c r="Q129" s="1">
        <f t="shared" si="41"/>
        <v>0</v>
      </c>
      <c r="R129" s="139">
        <v>0</v>
      </c>
      <c r="S129" s="1">
        <f t="shared" si="42"/>
        <v>0</v>
      </c>
      <c r="T129" s="8">
        <f t="shared" si="27"/>
        <v>616524.97</v>
      </c>
      <c r="U129" s="141">
        <v>414</v>
      </c>
      <c r="V129" s="141" t="s">
        <v>1151</v>
      </c>
      <c r="W129" s="95">
        <f t="shared" si="28"/>
        <v>0</v>
      </c>
      <c r="X129" s="139">
        <v>508.76</v>
      </c>
      <c r="Y129" s="142">
        <v>414</v>
      </c>
      <c r="Z129" s="143">
        <f t="shared" si="29"/>
        <v>0</v>
      </c>
      <c r="AA129" s="144">
        <v>4200477</v>
      </c>
      <c r="AB129" s="126">
        <f t="shared" si="43"/>
        <v>8256.3035616007546</v>
      </c>
      <c r="AC129" s="127">
        <f t="shared" si="44"/>
        <v>0.93830694573916285</v>
      </c>
      <c r="AD129" s="127">
        <f t="shared" si="45"/>
        <v>6.1693054260837155E-2</v>
      </c>
      <c r="AE129" s="1">
        <f t="shared" si="30"/>
        <v>99279.2</v>
      </c>
      <c r="AF129" s="8">
        <f t="shared" si="46"/>
        <v>6124.8370725725035</v>
      </c>
      <c r="AG129" s="1"/>
      <c r="AH129" s="8">
        <f t="shared" si="47"/>
        <v>6124.8370725725035</v>
      </c>
      <c r="AI129">
        <v>414</v>
      </c>
      <c r="AJ129" s="1">
        <v>514.4</v>
      </c>
      <c r="AK129" s="1">
        <v>513.76199999999994</v>
      </c>
      <c r="AM129" t="s">
        <v>914</v>
      </c>
      <c r="AN129">
        <v>414</v>
      </c>
      <c r="AO129">
        <v>1</v>
      </c>
      <c r="AP129" s="1">
        <v>99279.2</v>
      </c>
      <c r="AQ129" s="1">
        <v>12907.99</v>
      </c>
      <c r="AR129">
        <f t="shared" si="31"/>
        <v>0</v>
      </c>
    </row>
    <row r="130" spans="1:44">
      <c r="A130" s="139">
        <v>415</v>
      </c>
      <c r="B130" s="139">
        <v>415</v>
      </c>
      <c r="C130" s="8">
        <f t="shared" si="32"/>
        <v>0</v>
      </c>
      <c r="D130" s="140">
        <v>171.2</v>
      </c>
      <c r="E130" s="140">
        <v>69.099999999999994</v>
      </c>
      <c r="F130" s="140">
        <f t="shared" si="33"/>
        <v>69.099999999999994</v>
      </c>
      <c r="G130" s="1">
        <f t="shared" si="34"/>
        <v>33041.599999999999</v>
      </c>
      <c r="H130" s="139">
        <v>0</v>
      </c>
      <c r="I130" s="8">
        <f t="shared" si="35"/>
        <v>0</v>
      </c>
      <c r="J130" s="1">
        <f t="shared" si="36"/>
        <v>0</v>
      </c>
      <c r="K130" s="1">
        <f t="shared" si="37"/>
        <v>33041.599999999999</v>
      </c>
      <c r="L130" s="139">
        <v>23740.799999999999</v>
      </c>
      <c r="M130" s="1">
        <f t="shared" si="38"/>
        <v>23740.799999999999</v>
      </c>
      <c r="N130" s="8">
        <f t="shared" si="39"/>
        <v>33041.599999999999</v>
      </c>
      <c r="O130" s="8">
        <f t="shared" si="40"/>
        <v>0</v>
      </c>
      <c r="P130" s="139">
        <v>0</v>
      </c>
      <c r="Q130" s="1">
        <f t="shared" si="41"/>
        <v>0</v>
      </c>
      <c r="R130" s="139">
        <v>0</v>
      </c>
      <c r="S130" s="1">
        <f t="shared" si="42"/>
        <v>0</v>
      </c>
      <c r="T130" s="8">
        <f t="shared" si="27"/>
        <v>33041.599999999999</v>
      </c>
      <c r="U130" s="141">
        <v>415</v>
      </c>
      <c r="V130" s="141" t="s">
        <v>1152</v>
      </c>
      <c r="W130" s="95">
        <f t="shared" si="28"/>
        <v>0</v>
      </c>
      <c r="X130" s="139">
        <v>182.98000000000002</v>
      </c>
      <c r="Y130" s="142">
        <v>415</v>
      </c>
      <c r="Z130" s="143">
        <f t="shared" si="29"/>
        <v>0</v>
      </c>
      <c r="AA130" s="144">
        <v>1857387</v>
      </c>
      <c r="AB130" s="126">
        <f t="shared" si="43"/>
        <v>10150.765110941085</v>
      </c>
      <c r="AC130" s="127">
        <f t="shared" si="44"/>
        <v>1</v>
      </c>
      <c r="AD130" s="127">
        <f t="shared" si="45"/>
        <v>0</v>
      </c>
      <c r="AE130" s="1">
        <f t="shared" si="30"/>
        <v>33041.599999999999</v>
      </c>
      <c r="AF130" s="8">
        <f t="shared" si="46"/>
        <v>0</v>
      </c>
      <c r="AG130" s="1"/>
      <c r="AH130" s="8">
        <f t="shared" si="47"/>
        <v>0</v>
      </c>
      <c r="AI130">
        <v>415</v>
      </c>
      <c r="AJ130" s="1">
        <v>171.2</v>
      </c>
      <c r="AK130" s="1">
        <v>170.71999999999997</v>
      </c>
      <c r="AM130" t="s">
        <v>914</v>
      </c>
      <c r="AN130">
        <v>415</v>
      </c>
      <c r="AO130">
        <v>1</v>
      </c>
      <c r="AP130" s="1">
        <v>33041.599999999999</v>
      </c>
      <c r="AQ130" s="1">
        <v>12784</v>
      </c>
      <c r="AR130">
        <f t="shared" si="31"/>
        <v>0</v>
      </c>
    </row>
    <row r="131" spans="1:44">
      <c r="A131" s="139">
        <v>423</v>
      </c>
      <c r="B131" s="139">
        <v>423</v>
      </c>
      <c r="C131" s="8">
        <f t="shared" si="32"/>
        <v>0</v>
      </c>
      <c r="D131" s="140">
        <v>3133.2</v>
      </c>
      <c r="E131" s="140">
        <v>47.99</v>
      </c>
      <c r="F131" s="140">
        <f t="shared" si="33"/>
        <v>47.99</v>
      </c>
      <c r="G131" s="1">
        <f t="shared" si="34"/>
        <v>604707.6</v>
      </c>
      <c r="H131" s="139">
        <v>0</v>
      </c>
      <c r="I131" s="8">
        <f t="shared" si="35"/>
        <v>0</v>
      </c>
      <c r="J131" s="1">
        <f t="shared" si="36"/>
        <v>0</v>
      </c>
      <c r="K131" s="1">
        <f t="shared" si="37"/>
        <v>604707.6</v>
      </c>
      <c r="L131" s="139">
        <v>200524.79999999999</v>
      </c>
      <c r="M131" s="1">
        <f t="shared" si="38"/>
        <v>200524.79999999999</v>
      </c>
      <c r="N131" s="8">
        <f t="shared" si="39"/>
        <v>604707.6</v>
      </c>
      <c r="O131" s="8">
        <f t="shared" si="40"/>
        <v>0</v>
      </c>
      <c r="P131" s="139">
        <v>0</v>
      </c>
      <c r="Q131" s="1">
        <f t="shared" si="41"/>
        <v>0</v>
      </c>
      <c r="R131" s="139">
        <v>0</v>
      </c>
      <c r="S131" s="1">
        <f t="shared" si="42"/>
        <v>0</v>
      </c>
      <c r="T131" s="8">
        <f t="shared" si="27"/>
        <v>604707.6</v>
      </c>
      <c r="U131" s="141">
        <v>423</v>
      </c>
      <c r="V131" s="141" t="s">
        <v>1153</v>
      </c>
      <c r="W131" s="95">
        <f t="shared" si="28"/>
        <v>0</v>
      </c>
      <c r="X131" s="139">
        <v>3175.3620000000001</v>
      </c>
      <c r="Y131" s="142">
        <v>423</v>
      </c>
      <c r="Z131" s="143">
        <f t="shared" si="29"/>
        <v>0</v>
      </c>
      <c r="AA131" s="144">
        <v>14014471</v>
      </c>
      <c r="AB131" s="126">
        <f t="shared" si="43"/>
        <v>4413.5034052810352</v>
      </c>
      <c r="AC131" s="127">
        <f t="shared" si="44"/>
        <v>0.5015829262236734</v>
      </c>
      <c r="AD131" s="127">
        <f t="shared" si="45"/>
        <v>0.4984170737763266</v>
      </c>
      <c r="AE131" s="1">
        <f t="shared" si="30"/>
        <v>604707.6</v>
      </c>
      <c r="AF131" s="8">
        <f t="shared" si="46"/>
        <v>301396.59248230536</v>
      </c>
      <c r="AG131" s="1"/>
      <c r="AH131" s="8">
        <f t="shared" si="47"/>
        <v>301396.59248230536</v>
      </c>
      <c r="AI131">
        <v>423</v>
      </c>
      <c r="AJ131" s="1">
        <v>3133.2</v>
      </c>
      <c r="AK131" s="1">
        <v>3136.8140000000003</v>
      </c>
      <c r="AM131" t="s">
        <v>914</v>
      </c>
      <c r="AN131">
        <v>423</v>
      </c>
      <c r="AO131">
        <v>1</v>
      </c>
      <c r="AP131" s="1">
        <v>604707.6</v>
      </c>
      <c r="AQ131" s="1">
        <v>0</v>
      </c>
      <c r="AR131">
        <f t="shared" si="31"/>
        <v>0</v>
      </c>
    </row>
    <row r="132" spans="1:44">
      <c r="A132" s="139">
        <v>424</v>
      </c>
      <c r="B132" s="139">
        <v>424</v>
      </c>
      <c r="C132" s="8">
        <f t="shared" si="32"/>
        <v>0</v>
      </c>
      <c r="D132" s="140">
        <v>449</v>
      </c>
      <c r="E132" s="140">
        <v>43.95</v>
      </c>
      <c r="F132" s="140">
        <f t="shared" si="33"/>
        <v>43.95</v>
      </c>
      <c r="G132" s="1">
        <f t="shared" si="34"/>
        <v>86657</v>
      </c>
      <c r="H132" s="139">
        <v>220552.5</v>
      </c>
      <c r="I132" s="8">
        <f t="shared" si="35"/>
        <v>1</v>
      </c>
      <c r="J132" s="1">
        <f t="shared" si="36"/>
        <v>220552.5</v>
      </c>
      <c r="K132" s="1">
        <f t="shared" si="37"/>
        <v>307209.5</v>
      </c>
      <c r="L132" s="139">
        <v>259688.5</v>
      </c>
      <c r="M132" s="1">
        <f t="shared" si="38"/>
        <v>259688.5</v>
      </c>
      <c r="N132" s="8">
        <f t="shared" si="39"/>
        <v>307209.5</v>
      </c>
      <c r="O132" s="8">
        <f t="shared" si="40"/>
        <v>0</v>
      </c>
      <c r="P132" s="139">
        <v>0</v>
      </c>
      <c r="Q132" s="1">
        <f t="shared" si="41"/>
        <v>0</v>
      </c>
      <c r="R132" s="139">
        <v>0</v>
      </c>
      <c r="S132" s="1">
        <f t="shared" si="42"/>
        <v>0</v>
      </c>
      <c r="T132" s="8">
        <f t="shared" si="27"/>
        <v>307209.5</v>
      </c>
      <c r="U132" s="141">
        <v>424</v>
      </c>
      <c r="V132" s="141" t="s">
        <v>1154</v>
      </c>
      <c r="W132" s="95">
        <f t="shared" si="28"/>
        <v>0</v>
      </c>
      <c r="X132" s="139">
        <v>460.51399999999995</v>
      </c>
      <c r="Y132" s="142">
        <v>424</v>
      </c>
      <c r="Z132" s="143">
        <f t="shared" si="29"/>
        <v>0</v>
      </c>
      <c r="AA132" s="144">
        <v>2222000</v>
      </c>
      <c r="AB132" s="126">
        <f t="shared" si="43"/>
        <v>4825.0433211585323</v>
      </c>
      <c r="AC132" s="127">
        <f t="shared" si="44"/>
        <v>0.54835334335231611</v>
      </c>
      <c r="AD132" s="127">
        <f t="shared" si="45"/>
        <v>0.45164665664768389</v>
      </c>
      <c r="AE132" s="1">
        <f t="shared" si="30"/>
        <v>86657</v>
      </c>
      <c r="AF132" s="8">
        <f t="shared" si="46"/>
        <v>39138.344325118342</v>
      </c>
      <c r="AG132" s="1"/>
      <c r="AH132" s="8">
        <f t="shared" si="47"/>
        <v>39138.344325118342</v>
      </c>
      <c r="AI132">
        <v>424</v>
      </c>
      <c r="AJ132" s="1">
        <v>449</v>
      </c>
      <c r="AK132" s="1">
        <v>446.24200000000002</v>
      </c>
      <c r="AM132" t="s">
        <v>914</v>
      </c>
      <c r="AN132">
        <v>424</v>
      </c>
      <c r="AO132">
        <v>1</v>
      </c>
      <c r="AP132" s="1">
        <v>86657</v>
      </c>
      <c r="AQ132" s="1">
        <v>10400</v>
      </c>
      <c r="AR132">
        <f t="shared" si="31"/>
        <v>0</v>
      </c>
    </row>
    <row r="133" spans="1:44">
      <c r="A133" s="139">
        <v>432</v>
      </c>
      <c r="B133" s="139">
        <v>432</v>
      </c>
      <c r="C133" s="8">
        <f t="shared" si="32"/>
        <v>0</v>
      </c>
      <c r="D133" s="140">
        <v>656</v>
      </c>
      <c r="E133" s="140">
        <v>44.53</v>
      </c>
      <c r="F133" s="140">
        <f t="shared" si="33"/>
        <v>44.53</v>
      </c>
      <c r="G133" s="1">
        <f t="shared" si="34"/>
        <v>126608</v>
      </c>
      <c r="H133" s="139">
        <v>318974.25</v>
      </c>
      <c r="I133" s="8">
        <f t="shared" si="35"/>
        <v>1</v>
      </c>
      <c r="J133" s="1">
        <f t="shared" si="36"/>
        <v>318974.25</v>
      </c>
      <c r="K133" s="1">
        <f t="shared" si="37"/>
        <v>445582.25</v>
      </c>
      <c r="L133" s="139">
        <v>360958.25</v>
      </c>
      <c r="M133" s="1">
        <f t="shared" si="38"/>
        <v>360958.25</v>
      </c>
      <c r="N133" s="8">
        <f t="shared" si="39"/>
        <v>445582.25</v>
      </c>
      <c r="O133" s="8">
        <f t="shared" si="40"/>
        <v>0</v>
      </c>
      <c r="P133" s="139">
        <v>0</v>
      </c>
      <c r="Q133" s="1">
        <f t="shared" si="41"/>
        <v>0</v>
      </c>
      <c r="R133" s="139">
        <v>0</v>
      </c>
      <c r="S133" s="1">
        <f t="shared" si="42"/>
        <v>0</v>
      </c>
      <c r="T133" s="8">
        <f t="shared" si="27"/>
        <v>445582.25</v>
      </c>
      <c r="U133" s="141">
        <v>432</v>
      </c>
      <c r="V133" s="141" t="s">
        <v>1155</v>
      </c>
      <c r="W133" s="95">
        <f t="shared" si="28"/>
        <v>0</v>
      </c>
      <c r="X133" s="139">
        <v>660.42399999999998</v>
      </c>
      <c r="Y133" s="142">
        <v>432</v>
      </c>
      <c r="Z133" s="143">
        <f t="shared" si="29"/>
        <v>0</v>
      </c>
      <c r="AA133" s="144">
        <v>2367631</v>
      </c>
      <c r="AB133" s="126">
        <f t="shared" si="43"/>
        <v>3585.0165953993192</v>
      </c>
      <c r="AC133" s="127">
        <f t="shared" si="44"/>
        <v>0.40742760327978489</v>
      </c>
      <c r="AD133" s="127">
        <f t="shared" si="45"/>
        <v>0.59257239672021511</v>
      </c>
      <c r="AE133" s="1">
        <f t="shared" si="30"/>
        <v>126608</v>
      </c>
      <c r="AF133" s="8">
        <f t="shared" si="46"/>
        <v>75024.406003953001</v>
      </c>
      <c r="AG133" s="1"/>
      <c r="AH133" s="8">
        <f t="shared" si="47"/>
        <v>75024.406003953001</v>
      </c>
      <c r="AI133">
        <v>432</v>
      </c>
      <c r="AJ133" s="1">
        <v>656</v>
      </c>
      <c r="AK133" s="1">
        <v>652.56399999999996</v>
      </c>
      <c r="AM133" t="s">
        <v>914</v>
      </c>
      <c r="AN133">
        <v>432</v>
      </c>
      <c r="AO133">
        <v>1</v>
      </c>
      <c r="AP133" s="1">
        <v>126608</v>
      </c>
      <c r="AQ133" s="1">
        <v>0</v>
      </c>
      <c r="AR133">
        <f t="shared" si="31"/>
        <v>0</v>
      </c>
    </row>
    <row r="134" spans="1:44">
      <c r="A134" s="139">
        <v>435</v>
      </c>
      <c r="B134" s="139">
        <v>435</v>
      </c>
      <c r="C134" s="8">
        <f t="shared" si="32"/>
        <v>0</v>
      </c>
      <c r="D134" s="140">
        <v>590.4</v>
      </c>
      <c r="E134" s="140">
        <v>30.15</v>
      </c>
      <c r="F134" s="140">
        <f t="shared" si="33"/>
        <v>30.15</v>
      </c>
      <c r="G134" s="1">
        <f t="shared" si="34"/>
        <v>98157.373714285714</v>
      </c>
      <c r="H134" s="139">
        <v>0</v>
      </c>
      <c r="I134" s="8">
        <f t="shared" si="35"/>
        <v>0</v>
      </c>
      <c r="J134" s="1">
        <f t="shared" si="36"/>
        <v>0</v>
      </c>
      <c r="K134" s="1">
        <f t="shared" si="37"/>
        <v>98157.373714285714</v>
      </c>
      <c r="L134" s="139">
        <v>57262.59</v>
      </c>
      <c r="M134" s="1">
        <f t="shared" si="38"/>
        <v>57262.59</v>
      </c>
      <c r="N134" s="8">
        <f t="shared" si="39"/>
        <v>98157.373714285714</v>
      </c>
      <c r="O134" s="8">
        <f t="shared" si="40"/>
        <v>0</v>
      </c>
      <c r="P134" s="139">
        <v>0</v>
      </c>
      <c r="Q134" s="1">
        <f t="shared" si="41"/>
        <v>0</v>
      </c>
      <c r="R134" s="139">
        <v>0</v>
      </c>
      <c r="S134" s="1">
        <f t="shared" si="42"/>
        <v>0</v>
      </c>
      <c r="T134" s="8">
        <f t="shared" si="27"/>
        <v>98157.373714285714</v>
      </c>
      <c r="U134" s="141">
        <v>435</v>
      </c>
      <c r="V134" s="141" t="s">
        <v>1156</v>
      </c>
      <c r="W134" s="95">
        <f t="shared" si="28"/>
        <v>0</v>
      </c>
      <c r="X134" s="139">
        <v>605.44799999999998</v>
      </c>
      <c r="Y134" s="142">
        <v>435</v>
      </c>
      <c r="Z134" s="143">
        <f t="shared" si="29"/>
        <v>0</v>
      </c>
      <c r="AA134" s="144">
        <v>4245925</v>
      </c>
      <c r="AB134" s="126">
        <f t="shared" si="43"/>
        <v>7012.8648537942154</v>
      </c>
      <c r="AC134" s="127">
        <f t="shared" si="44"/>
        <v>0.79699344297963048</v>
      </c>
      <c r="AD134" s="127">
        <f t="shared" si="45"/>
        <v>0.20300655702036952</v>
      </c>
      <c r="AE134" s="1">
        <f t="shared" si="30"/>
        <v>98157.373714285714</v>
      </c>
      <c r="AF134" s="8">
        <f t="shared" si="46"/>
        <v>19926.590483898861</v>
      </c>
      <c r="AG134" s="1"/>
      <c r="AH134" s="8">
        <f t="shared" si="47"/>
        <v>19926.590483898861</v>
      </c>
      <c r="AI134">
        <v>435</v>
      </c>
      <c r="AJ134" s="1">
        <v>590.4</v>
      </c>
      <c r="AK134" s="1">
        <v>589.85199999999998</v>
      </c>
      <c r="AM134" t="s">
        <v>914</v>
      </c>
      <c r="AN134">
        <v>435</v>
      </c>
      <c r="AO134">
        <v>1</v>
      </c>
      <c r="AP134" s="1">
        <v>98157.37</v>
      </c>
      <c r="AQ134" s="1">
        <v>24713</v>
      </c>
      <c r="AR134">
        <f t="shared" si="31"/>
        <v>0</v>
      </c>
    </row>
    <row r="135" spans="1:44">
      <c r="A135" s="139">
        <v>441</v>
      </c>
      <c r="B135" s="139">
        <v>441</v>
      </c>
      <c r="C135" s="8">
        <f t="shared" si="32"/>
        <v>0</v>
      </c>
      <c r="D135" s="140">
        <v>436</v>
      </c>
      <c r="E135" s="140">
        <v>36.65</v>
      </c>
      <c r="F135" s="140">
        <f t="shared" si="33"/>
        <v>36.65</v>
      </c>
      <c r="G135" s="1">
        <f t="shared" si="34"/>
        <v>84148</v>
      </c>
      <c r="H135" s="139">
        <v>0</v>
      </c>
      <c r="I135" s="8">
        <f t="shared" si="35"/>
        <v>0</v>
      </c>
      <c r="J135" s="1">
        <f t="shared" si="36"/>
        <v>0</v>
      </c>
      <c r="K135" s="1">
        <f t="shared" si="37"/>
        <v>84148</v>
      </c>
      <c r="L135" s="139">
        <v>49354</v>
      </c>
      <c r="M135" s="1">
        <f t="shared" si="38"/>
        <v>49354</v>
      </c>
      <c r="N135" s="8">
        <f t="shared" si="39"/>
        <v>84148</v>
      </c>
      <c r="O135" s="8">
        <f t="shared" si="40"/>
        <v>0</v>
      </c>
      <c r="P135" s="139">
        <v>0</v>
      </c>
      <c r="Q135" s="1">
        <f t="shared" si="41"/>
        <v>0</v>
      </c>
      <c r="R135" s="139">
        <v>0</v>
      </c>
      <c r="S135" s="1">
        <f t="shared" si="42"/>
        <v>0</v>
      </c>
      <c r="T135" s="8">
        <f t="shared" ref="T135:T198" si="48">+N135-Q135+S135</f>
        <v>84148</v>
      </c>
      <c r="U135" s="141">
        <v>441</v>
      </c>
      <c r="V135" s="141" t="s">
        <v>1157</v>
      </c>
      <c r="W135" s="95">
        <f t="shared" ref="W135:W198" si="49">+A135-U135</f>
        <v>0</v>
      </c>
      <c r="X135" s="139">
        <v>421.18200000000007</v>
      </c>
      <c r="Y135" s="142">
        <v>441</v>
      </c>
      <c r="Z135" s="143">
        <f t="shared" ref="Z135:Z198" si="50">+A135-Y135</f>
        <v>0</v>
      </c>
      <c r="AA135" s="144">
        <v>3671837</v>
      </c>
      <c r="AB135" s="126">
        <f t="shared" si="43"/>
        <v>8717.9342896894923</v>
      </c>
      <c r="AC135" s="127">
        <f t="shared" si="44"/>
        <v>0.99077005048095468</v>
      </c>
      <c r="AD135" s="127">
        <f t="shared" si="45"/>
        <v>9.2299495190453218E-3</v>
      </c>
      <c r="AE135" s="1">
        <f t="shared" ref="AE135:AE198" si="51">MIN(T135,+AE$5*D135)</f>
        <v>84148</v>
      </c>
      <c r="AF135" s="8">
        <f t="shared" si="46"/>
        <v>776.68179212862572</v>
      </c>
      <c r="AG135" s="1"/>
      <c r="AH135" s="8">
        <f t="shared" si="47"/>
        <v>776.68179212862572</v>
      </c>
      <c r="AI135">
        <v>441</v>
      </c>
      <c r="AJ135" s="1">
        <v>436</v>
      </c>
      <c r="AK135" s="1">
        <v>434.59199999999998</v>
      </c>
      <c r="AM135" t="s">
        <v>914</v>
      </c>
      <c r="AN135">
        <v>441</v>
      </c>
      <c r="AO135">
        <v>1</v>
      </c>
      <c r="AP135" s="1">
        <v>84148</v>
      </c>
      <c r="AQ135" s="1">
        <v>21450</v>
      </c>
      <c r="AR135">
        <f t="shared" ref="AR135:AR198" si="52">+AN135-A135</f>
        <v>0</v>
      </c>
    </row>
    <row r="136" spans="1:44">
      <c r="A136" s="139">
        <v>447</v>
      </c>
      <c r="B136" s="139">
        <v>447</v>
      </c>
      <c r="C136" s="8">
        <f t="shared" ref="C136:C199" si="53">+A136-B136</f>
        <v>0</v>
      </c>
      <c r="D136" s="140">
        <v>169</v>
      </c>
      <c r="E136" s="140">
        <v>45.84</v>
      </c>
      <c r="F136" s="140">
        <f t="shared" ref="F136:F199" si="54">+E136+F$5</f>
        <v>45.84</v>
      </c>
      <c r="G136" s="1">
        <f t="shared" ref="G136:G199" si="55">+G$5*D136*(MIN(1,F136/35))</f>
        <v>32617</v>
      </c>
      <c r="H136" s="139">
        <v>0</v>
      </c>
      <c r="I136" s="8">
        <f t="shared" ref="I136:I199" si="56">+IF(H136&gt;0,1,0)</f>
        <v>0</v>
      </c>
      <c r="J136" s="1">
        <f t="shared" ref="J136:J199" si="57">+H136*J$5</f>
        <v>0</v>
      </c>
      <c r="K136" s="1">
        <f t="shared" ref="K136:K199" si="58">+G136+J136</f>
        <v>32617</v>
      </c>
      <c r="L136" s="139">
        <v>22316</v>
      </c>
      <c r="M136" s="1">
        <f t="shared" ref="M136:M199" si="59">+L136*M$5</f>
        <v>22316</v>
      </c>
      <c r="N136" s="8">
        <f t="shared" ref="N136:N199" si="60">+MAX(K136,M136)</f>
        <v>32617</v>
      </c>
      <c r="O136" s="8">
        <f t="shared" ref="O136:O199" si="61">+IF(M136&gt;K136,1,0)</f>
        <v>0</v>
      </c>
      <c r="P136" s="139">
        <v>0</v>
      </c>
      <c r="Q136" s="1">
        <f t="shared" ref="Q136:Q199" si="62">+P136*Q$5</f>
        <v>0</v>
      </c>
      <c r="R136" s="139">
        <v>0</v>
      </c>
      <c r="S136" s="1">
        <f t="shared" ref="S136:S199" si="63">+R136*S$5</f>
        <v>0</v>
      </c>
      <c r="T136" s="8">
        <f t="shared" si="48"/>
        <v>32617</v>
      </c>
      <c r="U136" s="141">
        <v>447</v>
      </c>
      <c r="V136" s="141" t="s">
        <v>1158</v>
      </c>
      <c r="W136" s="95">
        <f t="shared" si="49"/>
        <v>0</v>
      </c>
      <c r="X136" s="139">
        <v>169.56800000000004</v>
      </c>
      <c r="Y136" s="142">
        <v>447</v>
      </c>
      <c r="Z136" s="143">
        <f t="shared" si="50"/>
        <v>0</v>
      </c>
      <c r="AA136" s="144">
        <v>995200</v>
      </c>
      <c r="AB136" s="126">
        <f t="shared" ref="AB136:AB199" si="64">+AA136/X136</f>
        <v>5869.0318928099623</v>
      </c>
      <c r="AC136" s="127">
        <f t="shared" ref="AC136:AC199" si="65">+MIN(1,AB136/AC$5)</f>
        <v>0.66699986848842929</v>
      </c>
      <c r="AD136" s="127">
        <f t="shared" ref="AD136:AD199" si="66">1-AC136</f>
        <v>0.33300013151157071</v>
      </c>
      <c r="AE136" s="1">
        <f t="shared" si="51"/>
        <v>32617</v>
      </c>
      <c r="AF136" s="8">
        <f t="shared" ref="AF136:AF199" si="67">+AD136*AE136</f>
        <v>10861.465289512902</v>
      </c>
      <c r="AG136" s="1"/>
      <c r="AH136" s="8">
        <f t="shared" ref="AH136:AH199" si="68">+MAX(AF136,AG136)</f>
        <v>10861.465289512902</v>
      </c>
      <c r="AI136">
        <v>447</v>
      </c>
      <c r="AJ136" s="1">
        <v>169</v>
      </c>
      <c r="AK136" s="1">
        <v>168.06</v>
      </c>
      <c r="AM136" t="s">
        <v>914</v>
      </c>
      <c r="AN136">
        <v>447</v>
      </c>
      <c r="AO136">
        <v>1</v>
      </c>
      <c r="AP136" s="1">
        <v>32617</v>
      </c>
      <c r="AQ136" s="1">
        <v>11500</v>
      </c>
      <c r="AR136">
        <f t="shared" si="52"/>
        <v>0</v>
      </c>
    </row>
    <row r="137" spans="1:44">
      <c r="A137" s="139">
        <v>458</v>
      </c>
      <c r="B137" s="139">
        <v>458</v>
      </c>
      <c r="C137" s="8">
        <f t="shared" si="53"/>
        <v>0</v>
      </c>
      <c r="D137" s="140">
        <v>197.8</v>
      </c>
      <c r="E137" s="140">
        <v>62.78</v>
      </c>
      <c r="F137" s="140">
        <f t="shared" si="54"/>
        <v>62.78</v>
      </c>
      <c r="G137" s="1">
        <f t="shared" si="55"/>
        <v>38175.4</v>
      </c>
      <c r="H137" s="139">
        <v>0</v>
      </c>
      <c r="I137" s="8">
        <f t="shared" si="56"/>
        <v>0</v>
      </c>
      <c r="J137" s="1">
        <f t="shared" si="57"/>
        <v>0</v>
      </c>
      <c r="K137" s="1">
        <f t="shared" si="58"/>
        <v>38175.4</v>
      </c>
      <c r="L137" s="139">
        <v>44392.2</v>
      </c>
      <c r="M137" s="1">
        <f t="shared" si="59"/>
        <v>44392.2</v>
      </c>
      <c r="N137" s="8">
        <f t="shared" si="60"/>
        <v>44392.2</v>
      </c>
      <c r="O137" s="8">
        <f t="shared" si="61"/>
        <v>1</v>
      </c>
      <c r="P137" s="139">
        <v>0</v>
      </c>
      <c r="Q137" s="1">
        <f t="shared" si="62"/>
        <v>0</v>
      </c>
      <c r="R137" s="139">
        <v>0</v>
      </c>
      <c r="S137" s="1">
        <f t="shared" si="63"/>
        <v>0</v>
      </c>
      <c r="T137" s="8">
        <f t="shared" si="48"/>
        <v>44392.2</v>
      </c>
      <c r="U137" s="141">
        <v>458</v>
      </c>
      <c r="V137" s="141" t="s">
        <v>1159</v>
      </c>
      <c r="W137" s="95">
        <f t="shared" si="49"/>
        <v>0</v>
      </c>
      <c r="X137" s="139">
        <v>228.29600000000002</v>
      </c>
      <c r="Y137" s="142">
        <v>458</v>
      </c>
      <c r="Z137" s="143">
        <f t="shared" si="50"/>
        <v>0</v>
      </c>
      <c r="AA137" s="144">
        <v>4460795</v>
      </c>
      <c r="AB137" s="126">
        <f t="shared" si="64"/>
        <v>19539.523250516871</v>
      </c>
      <c r="AC137" s="127">
        <f t="shared" si="65"/>
        <v>1</v>
      </c>
      <c r="AD137" s="127">
        <f t="shared" si="66"/>
        <v>0</v>
      </c>
      <c r="AE137" s="1">
        <f t="shared" si="51"/>
        <v>38175.4</v>
      </c>
      <c r="AF137" s="8">
        <f t="shared" si="67"/>
        <v>0</v>
      </c>
      <c r="AG137" s="1"/>
      <c r="AH137" s="8">
        <f t="shared" si="68"/>
        <v>0</v>
      </c>
      <c r="AI137">
        <v>458</v>
      </c>
      <c r="AJ137" s="1">
        <v>197.8</v>
      </c>
      <c r="AK137" s="1">
        <v>198.55399999999997</v>
      </c>
      <c r="AM137" t="s">
        <v>914</v>
      </c>
      <c r="AN137">
        <v>458</v>
      </c>
      <c r="AO137">
        <v>1</v>
      </c>
      <c r="AP137" s="1">
        <v>38175.4</v>
      </c>
      <c r="AQ137" s="1">
        <v>31733</v>
      </c>
      <c r="AR137">
        <f t="shared" si="52"/>
        <v>0</v>
      </c>
    </row>
    <row r="138" spans="1:44">
      <c r="A138" s="139">
        <v>463</v>
      </c>
      <c r="B138" s="139">
        <v>463</v>
      </c>
      <c r="C138" s="8">
        <f t="shared" si="53"/>
        <v>0</v>
      </c>
      <c r="D138" s="140">
        <v>1041.5999999999999</v>
      </c>
      <c r="E138" s="140">
        <v>38.31</v>
      </c>
      <c r="F138" s="140">
        <f t="shared" si="54"/>
        <v>38.31</v>
      </c>
      <c r="G138" s="1">
        <f t="shared" si="55"/>
        <v>201028.8</v>
      </c>
      <c r="H138" s="139">
        <v>72214.539999999994</v>
      </c>
      <c r="I138" s="8">
        <f t="shared" si="56"/>
        <v>1</v>
      </c>
      <c r="J138" s="1">
        <f t="shared" si="57"/>
        <v>72214.539999999994</v>
      </c>
      <c r="K138" s="1">
        <f t="shared" si="58"/>
        <v>273243.33999999997</v>
      </c>
      <c r="L138" s="139">
        <v>174900.94</v>
      </c>
      <c r="M138" s="1">
        <f t="shared" si="59"/>
        <v>174900.94</v>
      </c>
      <c r="N138" s="8">
        <f t="shared" si="60"/>
        <v>273243.33999999997</v>
      </c>
      <c r="O138" s="8">
        <f t="shared" si="61"/>
        <v>0</v>
      </c>
      <c r="P138" s="139">
        <v>0</v>
      </c>
      <c r="Q138" s="1">
        <f t="shared" si="62"/>
        <v>0</v>
      </c>
      <c r="R138" s="139">
        <v>0</v>
      </c>
      <c r="S138" s="1">
        <f t="shared" si="63"/>
        <v>0</v>
      </c>
      <c r="T138" s="8">
        <f t="shared" si="48"/>
        <v>273243.33999999997</v>
      </c>
      <c r="U138" s="141">
        <v>463</v>
      </c>
      <c r="V138" s="141" t="s">
        <v>1160</v>
      </c>
      <c r="W138" s="95">
        <f t="shared" si="49"/>
        <v>0</v>
      </c>
      <c r="X138" s="139">
        <v>1031.058</v>
      </c>
      <c r="Y138" s="142">
        <v>463</v>
      </c>
      <c r="Z138" s="143">
        <f t="shared" si="50"/>
        <v>0</v>
      </c>
      <c r="AA138" s="144">
        <v>4354448</v>
      </c>
      <c r="AB138" s="126">
        <f t="shared" si="64"/>
        <v>4223.2813284994636</v>
      </c>
      <c r="AC138" s="127">
        <f t="shared" si="65"/>
        <v>0.47996469301005934</v>
      </c>
      <c r="AD138" s="127">
        <f t="shared" si="66"/>
        <v>0.5200353069899406</v>
      </c>
      <c r="AE138" s="1">
        <f t="shared" si="51"/>
        <v>201028.8</v>
      </c>
      <c r="AF138" s="8">
        <f t="shared" si="67"/>
        <v>104542.07372181937</v>
      </c>
      <c r="AG138" s="1"/>
      <c r="AH138" s="8">
        <f t="shared" si="68"/>
        <v>104542.07372181937</v>
      </c>
      <c r="AI138">
        <v>463</v>
      </c>
      <c r="AJ138" s="1">
        <v>1041.5999999999999</v>
      </c>
      <c r="AK138" s="1">
        <v>1043.636</v>
      </c>
      <c r="AM138" t="s">
        <v>914</v>
      </c>
      <c r="AN138">
        <v>463</v>
      </c>
      <c r="AO138">
        <v>1</v>
      </c>
      <c r="AP138" s="1">
        <v>201028.8</v>
      </c>
      <c r="AQ138" s="1">
        <v>36024</v>
      </c>
      <c r="AR138">
        <f t="shared" si="52"/>
        <v>0</v>
      </c>
    </row>
    <row r="139" spans="1:44">
      <c r="A139" s="139">
        <v>465</v>
      </c>
      <c r="B139" s="139">
        <v>465</v>
      </c>
      <c r="C139" s="8">
        <f t="shared" si="53"/>
        <v>0</v>
      </c>
      <c r="D139" s="140">
        <v>1743.4</v>
      </c>
      <c r="E139" s="140">
        <v>45.29</v>
      </c>
      <c r="F139" s="140">
        <f t="shared" si="54"/>
        <v>45.29</v>
      </c>
      <c r="G139" s="1">
        <f t="shared" si="55"/>
        <v>336476.2</v>
      </c>
      <c r="H139" s="139">
        <v>0</v>
      </c>
      <c r="I139" s="8">
        <f t="shared" si="56"/>
        <v>0</v>
      </c>
      <c r="J139" s="1">
        <f t="shared" si="57"/>
        <v>0</v>
      </c>
      <c r="K139" s="1">
        <f t="shared" si="58"/>
        <v>336476.2</v>
      </c>
      <c r="L139" s="139">
        <v>430596.6</v>
      </c>
      <c r="M139" s="1">
        <f t="shared" si="59"/>
        <v>430596.6</v>
      </c>
      <c r="N139" s="8">
        <f t="shared" si="60"/>
        <v>430596.6</v>
      </c>
      <c r="O139" s="8">
        <f t="shared" si="61"/>
        <v>1</v>
      </c>
      <c r="P139" s="139">
        <v>0</v>
      </c>
      <c r="Q139" s="1">
        <f t="shared" si="62"/>
        <v>0</v>
      </c>
      <c r="R139" s="139">
        <v>0</v>
      </c>
      <c r="S139" s="1">
        <f t="shared" si="63"/>
        <v>0</v>
      </c>
      <c r="T139" s="8">
        <f t="shared" si="48"/>
        <v>430596.6</v>
      </c>
      <c r="U139" s="141">
        <v>465</v>
      </c>
      <c r="V139" s="141" t="s">
        <v>1161</v>
      </c>
      <c r="W139" s="95">
        <f t="shared" si="49"/>
        <v>0</v>
      </c>
      <c r="X139" s="139">
        <v>1846.5539999999999</v>
      </c>
      <c r="Y139" s="142">
        <v>465</v>
      </c>
      <c r="Z139" s="143">
        <f t="shared" si="50"/>
        <v>0</v>
      </c>
      <c r="AA139" s="144">
        <v>9823950</v>
      </c>
      <c r="AB139" s="126">
        <f t="shared" si="64"/>
        <v>5320.1531068140985</v>
      </c>
      <c r="AC139" s="127">
        <f t="shared" si="65"/>
        <v>0.60462125396363275</v>
      </c>
      <c r="AD139" s="127">
        <f t="shared" si="66"/>
        <v>0.39537874603636725</v>
      </c>
      <c r="AE139" s="1">
        <f t="shared" si="51"/>
        <v>336476.2</v>
      </c>
      <c r="AF139" s="8">
        <f t="shared" si="67"/>
        <v>133035.53802708193</v>
      </c>
      <c r="AG139" s="1"/>
      <c r="AH139" s="8">
        <f t="shared" si="68"/>
        <v>133035.53802708193</v>
      </c>
      <c r="AI139">
        <v>465</v>
      </c>
      <c r="AJ139" s="1">
        <v>1743.4</v>
      </c>
      <c r="AK139" s="1">
        <v>1741.7780000000002</v>
      </c>
      <c r="AM139" t="s">
        <v>914</v>
      </c>
      <c r="AN139">
        <v>465</v>
      </c>
      <c r="AO139">
        <v>1</v>
      </c>
      <c r="AP139" s="1">
        <v>336476.2</v>
      </c>
      <c r="AQ139" s="1">
        <v>319019</v>
      </c>
      <c r="AR139">
        <f t="shared" si="52"/>
        <v>0</v>
      </c>
    </row>
    <row r="140" spans="1:44">
      <c r="A140" s="139">
        <v>466</v>
      </c>
      <c r="B140" s="139">
        <v>466</v>
      </c>
      <c r="C140" s="8">
        <f t="shared" si="53"/>
        <v>0</v>
      </c>
      <c r="D140" s="140">
        <v>2391.0500000000002</v>
      </c>
      <c r="E140" s="140">
        <v>39.25</v>
      </c>
      <c r="F140" s="140">
        <f t="shared" si="54"/>
        <v>39.25</v>
      </c>
      <c r="G140" s="1">
        <f t="shared" si="55"/>
        <v>461472.65</v>
      </c>
      <c r="H140" s="139">
        <v>0</v>
      </c>
      <c r="I140" s="8">
        <f t="shared" si="56"/>
        <v>0</v>
      </c>
      <c r="J140" s="1">
        <f t="shared" si="57"/>
        <v>0</v>
      </c>
      <c r="K140" s="1">
        <f t="shared" si="58"/>
        <v>461472.65</v>
      </c>
      <c r="L140" s="139">
        <v>224027.2</v>
      </c>
      <c r="M140" s="1">
        <f t="shared" si="59"/>
        <v>224027.2</v>
      </c>
      <c r="N140" s="8">
        <f t="shared" si="60"/>
        <v>461472.65</v>
      </c>
      <c r="O140" s="8">
        <f t="shared" si="61"/>
        <v>0</v>
      </c>
      <c r="P140" s="139">
        <v>0</v>
      </c>
      <c r="Q140" s="1">
        <f t="shared" si="62"/>
        <v>0</v>
      </c>
      <c r="R140" s="139">
        <v>0</v>
      </c>
      <c r="S140" s="1">
        <f t="shared" si="63"/>
        <v>0</v>
      </c>
      <c r="T140" s="8">
        <f t="shared" si="48"/>
        <v>461472.65</v>
      </c>
      <c r="U140" s="141">
        <v>466</v>
      </c>
      <c r="V140" s="141" t="s">
        <v>1162</v>
      </c>
      <c r="W140" s="95">
        <f t="shared" si="49"/>
        <v>0</v>
      </c>
      <c r="X140" s="139">
        <v>2349.3590000000004</v>
      </c>
      <c r="Y140" s="142">
        <v>466</v>
      </c>
      <c r="Z140" s="143">
        <f t="shared" si="50"/>
        <v>0</v>
      </c>
      <c r="AA140" s="144">
        <v>8750641</v>
      </c>
      <c r="AB140" s="126">
        <f t="shared" si="64"/>
        <v>3724.6929907264062</v>
      </c>
      <c r="AC140" s="127">
        <f t="shared" si="65"/>
        <v>0.42330145420028142</v>
      </c>
      <c r="AD140" s="127">
        <f t="shared" si="66"/>
        <v>0.57669854579971858</v>
      </c>
      <c r="AE140" s="1">
        <f t="shared" si="51"/>
        <v>461472.65</v>
      </c>
      <c r="AF140" s="8">
        <f t="shared" si="67"/>
        <v>266130.6061813425</v>
      </c>
      <c r="AG140" s="1"/>
      <c r="AH140" s="8">
        <f t="shared" si="68"/>
        <v>266130.6061813425</v>
      </c>
      <c r="AI140">
        <v>466</v>
      </c>
      <c r="AJ140" s="1">
        <v>2391.0500000000002</v>
      </c>
      <c r="AK140" s="1">
        <v>2388.3739999999998</v>
      </c>
      <c r="AM140" t="s">
        <v>914</v>
      </c>
      <c r="AN140">
        <v>466</v>
      </c>
      <c r="AO140">
        <v>1</v>
      </c>
      <c r="AP140" s="1">
        <v>461472.65</v>
      </c>
      <c r="AQ140" s="1">
        <v>71000</v>
      </c>
      <c r="AR140">
        <f t="shared" si="52"/>
        <v>0</v>
      </c>
    </row>
    <row r="141" spans="1:44">
      <c r="A141" s="139">
        <v>473</v>
      </c>
      <c r="B141" s="139">
        <v>473</v>
      </c>
      <c r="C141" s="8">
        <f t="shared" si="53"/>
        <v>0</v>
      </c>
      <c r="D141" s="140">
        <v>471.4</v>
      </c>
      <c r="E141" s="140">
        <v>31.65</v>
      </c>
      <c r="F141" s="140">
        <f t="shared" si="54"/>
        <v>31.65</v>
      </c>
      <c r="G141" s="1">
        <f t="shared" si="55"/>
        <v>82272.095142857142</v>
      </c>
      <c r="H141" s="139">
        <v>0</v>
      </c>
      <c r="I141" s="8">
        <f t="shared" si="56"/>
        <v>0</v>
      </c>
      <c r="J141" s="1">
        <f t="shared" si="57"/>
        <v>0</v>
      </c>
      <c r="K141" s="1">
        <f t="shared" si="58"/>
        <v>82272.095142857142</v>
      </c>
      <c r="L141" s="139">
        <v>46281.94</v>
      </c>
      <c r="M141" s="1">
        <f t="shared" si="59"/>
        <v>46281.94</v>
      </c>
      <c r="N141" s="8">
        <f t="shared" si="60"/>
        <v>82272.095142857142</v>
      </c>
      <c r="O141" s="8">
        <f t="shared" si="61"/>
        <v>0</v>
      </c>
      <c r="P141" s="139">
        <v>0</v>
      </c>
      <c r="Q141" s="1">
        <f t="shared" si="62"/>
        <v>0</v>
      </c>
      <c r="R141" s="139">
        <v>0</v>
      </c>
      <c r="S141" s="1">
        <f t="shared" si="63"/>
        <v>0</v>
      </c>
      <c r="T141" s="8">
        <f t="shared" si="48"/>
        <v>82272.095142857142</v>
      </c>
      <c r="U141" s="141">
        <v>473</v>
      </c>
      <c r="V141" s="141" t="s">
        <v>1163</v>
      </c>
      <c r="W141" s="95">
        <f t="shared" si="49"/>
        <v>0</v>
      </c>
      <c r="X141" s="139">
        <v>526.1</v>
      </c>
      <c r="Y141" s="142">
        <v>473</v>
      </c>
      <c r="Z141" s="143">
        <f t="shared" si="50"/>
        <v>0</v>
      </c>
      <c r="AA141" s="144">
        <v>5080349</v>
      </c>
      <c r="AB141" s="126">
        <f t="shared" si="64"/>
        <v>9656.6223151492104</v>
      </c>
      <c r="AC141" s="127">
        <f t="shared" si="65"/>
        <v>1</v>
      </c>
      <c r="AD141" s="127">
        <f t="shared" si="66"/>
        <v>0</v>
      </c>
      <c r="AE141" s="1">
        <f t="shared" si="51"/>
        <v>82272.095142857142</v>
      </c>
      <c r="AF141" s="8">
        <f t="shared" si="67"/>
        <v>0</v>
      </c>
      <c r="AG141" s="1"/>
      <c r="AH141" s="8">
        <f t="shared" si="68"/>
        <v>0</v>
      </c>
      <c r="AI141">
        <v>473</v>
      </c>
      <c r="AJ141" s="1">
        <v>471.4</v>
      </c>
      <c r="AK141" s="1">
        <v>470.654</v>
      </c>
      <c r="AM141" t="s">
        <v>914</v>
      </c>
      <c r="AN141">
        <v>473</v>
      </c>
      <c r="AO141">
        <v>1</v>
      </c>
      <c r="AP141" s="1">
        <v>82272.09</v>
      </c>
      <c r="AQ141" s="1">
        <v>19000</v>
      </c>
      <c r="AR141">
        <f t="shared" si="52"/>
        <v>0</v>
      </c>
    </row>
    <row r="142" spans="1:44">
      <c r="A142" s="139">
        <v>477</v>
      </c>
      <c r="B142" s="139">
        <v>477</v>
      </c>
      <c r="C142" s="8">
        <f t="shared" si="53"/>
        <v>0</v>
      </c>
      <c r="D142" s="140">
        <v>3434.4</v>
      </c>
      <c r="E142" s="140">
        <v>35.42</v>
      </c>
      <c r="F142" s="140">
        <f t="shared" si="54"/>
        <v>35.42</v>
      </c>
      <c r="G142" s="1">
        <f t="shared" si="55"/>
        <v>662839.20000000007</v>
      </c>
      <c r="H142" s="139">
        <v>838728.44</v>
      </c>
      <c r="I142" s="8">
        <f t="shared" si="56"/>
        <v>1</v>
      </c>
      <c r="J142" s="1">
        <f t="shared" si="57"/>
        <v>838728.44</v>
      </c>
      <c r="K142" s="1">
        <f t="shared" si="58"/>
        <v>1501567.6400000001</v>
      </c>
      <c r="L142" s="139">
        <v>1135024.54</v>
      </c>
      <c r="M142" s="1">
        <f t="shared" si="59"/>
        <v>1135024.54</v>
      </c>
      <c r="N142" s="8">
        <f t="shared" si="60"/>
        <v>1501567.6400000001</v>
      </c>
      <c r="O142" s="8">
        <f t="shared" si="61"/>
        <v>0</v>
      </c>
      <c r="P142" s="139">
        <v>0</v>
      </c>
      <c r="Q142" s="1">
        <f t="shared" si="62"/>
        <v>0</v>
      </c>
      <c r="R142" s="139">
        <v>0</v>
      </c>
      <c r="S142" s="1">
        <f t="shared" si="63"/>
        <v>0</v>
      </c>
      <c r="T142" s="8">
        <f t="shared" si="48"/>
        <v>1501567.6400000001</v>
      </c>
      <c r="U142" s="141">
        <v>477</v>
      </c>
      <c r="V142" s="141" t="s">
        <v>1164</v>
      </c>
      <c r="W142" s="95">
        <f t="shared" si="49"/>
        <v>0</v>
      </c>
      <c r="X142" s="139">
        <v>3462.46</v>
      </c>
      <c r="Y142" s="142">
        <v>477</v>
      </c>
      <c r="Z142" s="143">
        <f t="shared" si="50"/>
        <v>0</v>
      </c>
      <c r="AA142" s="144">
        <v>14051273</v>
      </c>
      <c r="AB142" s="126">
        <f t="shared" si="64"/>
        <v>4058.1762677402771</v>
      </c>
      <c r="AC142" s="127">
        <f t="shared" si="65"/>
        <v>0.46120094187964489</v>
      </c>
      <c r="AD142" s="127">
        <f t="shared" si="66"/>
        <v>0.53879905812035511</v>
      </c>
      <c r="AE142" s="1">
        <f t="shared" si="51"/>
        <v>662839.20000000007</v>
      </c>
      <c r="AF142" s="8">
        <f t="shared" si="67"/>
        <v>357137.13664524973</v>
      </c>
      <c r="AG142" s="1"/>
      <c r="AH142" s="8">
        <f t="shared" si="68"/>
        <v>357137.13664524973</v>
      </c>
      <c r="AI142">
        <v>477</v>
      </c>
      <c r="AJ142" s="1">
        <v>3434.4</v>
      </c>
      <c r="AK142" s="1">
        <v>3431.7200000000003</v>
      </c>
      <c r="AM142" t="s">
        <v>914</v>
      </c>
      <c r="AN142">
        <v>477</v>
      </c>
      <c r="AO142">
        <v>1</v>
      </c>
      <c r="AP142" s="1">
        <v>662839.19999999995</v>
      </c>
      <c r="AQ142" s="1">
        <v>76494.5</v>
      </c>
      <c r="AR142">
        <f t="shared" si="52"/>
        <v>0</v>
      </c>
    </row>
    <row r="143" spans="1:44">
      <c r="A143" s="139">
        <v>480</v>
      </c>
      <c r="B143" s="139">
        <v>480</v>
      </c>
      <c r="C143" s="8">
        <f t="shared" si="53"/>
        <v>0</v>
      </c>
      <c r="D143" s="140">
        <v>665</v>
      </c>
      <c r="E143" s="140">
        <v>33.19</v>
      </c>
      <c r="F143" s="140">
        <f t="shared" si="54"/>
        <v>33.19</v>
      </c>
      <c r="G143" s="1">
        <f t="shared" si="55"/>
        <v>121707.72999999998</v>
      </c>
      <c r="H143" s="139">
        <v>0</v>
      </c>
      <c r="I143" s="8">
        <f t="shared" si="56"/>
        <v>0</v>
      </c>
      <c r="J143" s="1">
        <f t="shared" si="57"/>
        <v>0</v>
      </c>
      <c r="K143" s="1">
        <f t="shared" si="58"/>
        <v>121707.72999999998</v>
      </c>
      <c r="L143" s="139">
        <v>40359.040000000001</v>
      </c>
      <c r="M143" s="1">
        <f t="shared" si="59"/>
        <v>40359.040000000001</v>
      </c>
      <c r="N143" s="8">
        <f t="shared" si="60"/>
        <v>121707.72999999998</v>
      </c>
      <c r="O143" s="8">
        <f t="shared" si="61"/>
        <v>0</v>
      </c>
      <c r="P143" s="139">
        <v>0</v>
      </c>
      <c r="Q143" s="1">
        <f t="shared" si="62"/>
        <v>0</v>
      </c>
      <c r="R143" s="139">
        <v>0</v>
      </c>
      <c r="S143" s="1">
        <f t="shared" si="63"/>
        <v>0</v>
      </c>
      <c r="T143" s="8">
        <f t="shared" si="48"/>
        <v>121707.72999999998</v>
      </c>
      <c r="U143" s="141">
        <v>480</v>
      </c>
      <c r="V143" s="141" t="s">
        <v>1165</v>
      </c>
      <c r="W143" s="95">
        <f t="shared" si="49"/>
        <v>0</v>
      </c>
      <c r="X143" s="139">
        <v>663.66199999999992</v>
      </c>
      <c r="Y143" s="142">
        <v>480</v>
      </c>
      <c r="Z143" s="143">
        <f t="shared" si="50"/>
        <v>0</v>
      </c>
      <c r="AA143" s="144">
        <v>6844798</v>
      </c>
      <c r="AB143" s="126">
        <f t="shared" si="64"/>
        <v>10313.680759181632</v>
      </c>
      <c r="AC143" s="127">
        <f t="shared" si="65"/>
        <v>1</v>
      </c>
      <c r="AD143" s="127">
        <f t="shared" si="66"/>
        <v>0</v>
      </c>
      <c r="AE143" s="1">
        <f t="shared" si="51"/>
        <v>121707.72999999998</v>
      </c>
      <c r="AF143" s="8">
        <f t="shared" si="67"/>
        <v>0</v>
      </c>
      <c r="AG143" s="1"/>
      <c r="AH143" s="8">
        <f t="shared" si="68"/>
        <v>0</v>
      </c>
      <c r="AI143">
        <v>480</v>
      </c>
      <c r="AJ143" s="1">
        <v>665</v>
      </c>
      <c r="AK143" s="1">
        <v>666.46199999999999</v>
      </c>
      <c r="AM143" t="s">
        <v>914</v>
      </c>
      <c r="AN143">
        <v>480</v>
      </c>
      <c r="AO143">
        <v>1</v>
      </c>
      <c r="AP143" s="1">
        <v>121707.73</v>
      </c>
      <c r="AQ143" s="1">
        <v>0</v>
      </c>
      <c r="AR143">
        <f t="shared" si="52"/>
        <v>0</v>
      </c>
    </row>
    <row r="144" spans="1:44">
      <c r="A144" s="139">
        <v>482</v>
      </c>
      <c r="B144" s="139">
        <v>482</v>
      </c>
      <c r="C144" s="8">
        <f t="shared" si="53"/>
        <v>0</v>
      </c>
      <c r="D144" s="140">
        <v>2560.8000000000002</v>
      </c>
      <c r="E144" s="140">
        <v>47.37</v>
      </c>
      <c r="F144" s="140">
        <f t="shared" si="54"/>
        <v>47.37</v>
      </c>
      <c r="G144" s="1">
        <f t="shared" si="55"/>
        <v>494234.4</v>
      </c>
      <c r="H144" s="139">
        <v>521747.29</v>
      </c>
      <c r="I144" s="8">
        <f t="shared" si="56"/>
        <v>1</v>
      </c>
      <c r="J144" s="1">
        <f t="shared" si="57"/>
        <v>521747.29</v>
      </c>
      <c r="K144" s="1">
        <f t="shared" si="58"/>
        <v>1015981.69</v>
      </c>
      <c r="L144" s="139">
        <v>736633.49</v>
      </c>
      <c r="M144" s="1">
        <f t="shared" si="59"/>
        <v>736633.49</v>
      </c>
      <c r="N144" s="8">
        <f t="shared" si="60"/>
        <v>1015981.69</v>
      </c>
      <c r="O144" s="8">
        <f t="shared" si="61"/>
        <v>0</v>
      </c>
      <c r="P144" s="139">
        <v>0</v>
      </c>
      <c r="Q144" s="1">
        <f t="shared" si="62"/>
        <v>0</v>
      </c>
      <c r="R144" s="139">
        <v>0</v>
      </c>
      <c r="S144" s="1">
        <f t="shared" si="63"/>
        <v>0</v>
      </c>
      <c r="T144" s="8">
        <f t="shared" si="48"/>
        <v>1015981.69</v>
      </c>
      <c r="U144" s="141">
        <v>482</v>
      </c>
      <c r="V144" s="141" t="s">
        <v>1166</v>
      </c>
      <c r="W144" s="95">
        <f t="shared" si="49"/>
        <v>0</v>
      </c>
      <c r="X144" s="139">
        <v>2689.1019999999994</v>
      </c>
      <c r="Y144" s="142">
        <v>482</v>
      </c>
      <c r="Z144" s="143">
        <f t="shared" si="50"/>
        <v>0</v>
      </c>
      <c r="AA144" s="144">
        <v>10796907</v>
      </c>
      <c r="AB144" s="126">
        <f t="shared" si="64"/>
        <v>4015.0604179387774</v>
      </c>
      <c r="AC144" s="127">
        <f t="shared" si="65"/>
        <v>0.45630094019749379</v>
      </c>
      <c r="AD144" s="127">
        <f t="shared" si="66"/>
        <v>0.54369905980250621</v>
      </c>
      <c r="AE144" s="1">
        <f t="shared" si="51"/>
        <v>494234.4</v>
      </c>
      <c r="AF144" s="8">
        <f t="shared" si="67"/>
        <v>268714.7786020558</v>
      </c>
      <c r="AG144" s="1"/>
      <c r="AH144" s="8">
        <f t="shared" si="68"/>
        <v>268714.7786020558</v>
      </c>
      <c r="AI144">
        <v>482</v>
      </c>
      <c r="AJ144" s="1">
        <v>2560.8000000000002</v>
      </c>
      <c r="AK144" s="1">
        <v>2558.2000000000003</v>
      </c>
      <c r="AM144" t="s">
        <v>914</v>
      </c>
      <c r="AN144">
        <v>482</v>
      </c>
      <c r="AO144">
        <v>1</v>
      </c>
      <c r="AP144" s="1">
        <v>494234.4</v>
      </c>
      <c r="AQ144" s="1">
        <v>50995</v>
      </c>
      <c r="AR144">
        <f t="shared" si="52"/>
        <v>0</v>
      </c>
    </row>
    <row r="145" spans="1:44">
      <c r="A145" s="139">
        <v>484</v>
      </c>
      <c r="B145" s="139">
        <v>484</v>
      </c>
      <c r="C145" s="8">
        <f t="shared" si="53"/>
        <v>0</v>
      </c>
      <c r="D145" s="140">
        <v>1214.8</v>
      </c>
      <c r="E145" s="140">
        <v>36.619999999999997</v>
      </c>
      <c r="F145" s="140">
        <f t="shared" si="54"/>
        <v>36.619999999999997</v>
      </c>
      <c r="G145" s="1">
        <f t="shared" si="55"/>
        <v>234456.4</v>
      </c>
      <c r="H145" s="139">
        <v>0</v>
      </c>
      <c r="I145" s="8">
        <f t="shared" si="56"/>
        <v>0</v>
      </c>
      <c r="J145" s="1">
        <f t="shared" si="57"/>
        <v>0</v>
      </c>
      <c r="K145" s="1">
        <f t="shared" si="58"/>
        <v>234456.4</v>
      </c>
      <c r="L145" s="139">
        <v>77747.199999999997</v>
      </c>
      <c r="M145" s="1">
        <f t="shared" si="59"/>
        <v>77747.199999999997</v>
      </c>
      <c r="N145" s="8">
        <f t="shared" si="60"/>
        <v>234456.4</v>
      </c>
      <c r="O145" s="8">
        <f t="shared" si="61"/>
        <v>0</v>
      </c>
      <c r="P145" s="139">
        <v>0</v>
      </c>
      <c r="Q145" s="1">
        <f t="shared" si="62"/>
        <v>0</v>
      </c>
      <c r="R145" s="139">
        <v>0</v>
      </c>
      <c r="S145" s="1">
        <f t="shared" si="63"/>
        <v>0</v>
      </c>
      <c r="T145" s="8">
        <f t="shared" si="48"/>
        <v>234456.4</v>
      </c>
      <c r="U145" s="141">
        <v>484</v>
      </c>
      <c r="V145" s="141" t="s">
        <v>1167</v>
      </c>
      <c r="W145" s="95">
        <f t="shared" si="49"/>
        <v>0</v>
      </c>
      <c r="X145" s="139">
        <v>1220.7919999999999</v>
      </c>
      <c r="Y145" s="142">
        <v>484</v>
      </c>
      <c r="Z145" s="143">
        <f t="shared" si="50"/>
        <v>0</v>
      </c>
      <c r="AA145" s="144">
        <v>3692534</v>
      </c>
      <c r="AB145" s="126">
        <f t="shared" si="64"/>
        <v>3024.7036350172675</v>
      </c>
      <c r="AC145" s="127">
        <f t="shared" si="65"/>
        <v>0.34374952524019564</v>
      </c>
      <c r="AD145" s="127">
        <f t="shared" si="66"/>
        <v>0.65625047475980436</v>
      </c>
      <c r="AE145" s="1">
        <f t="shared" si="51"/>
        <v>234456.4</v>
      </c>
      <c r="AF145" s="8">
        <f t="shared" si="67"/>
        <v>153862.12381047459</v>
      </c>
      <c r="AG145" s="1"/>
      <c r="AH145" s="8">
        <f t="shared" si="68"/>
        <v>153862.12381047459</v>
      </c>
      <c r="AI145">
        <v>484</v>
      </c>
      <c r="AJ145" s="1">
        <v>1214.8</v>
      </c>
      <c r="AK145" s="1">
        <v>1214.7180000000003</v>
      </c>
      <c r="AM145" t="s">
        <v>914</v>
      </c>
      <c r="AN145">
        <v>484</v>
      </c>
      <c r="AO145">
        <v>1</v>
      </c>
      <c r="AP145" s="1">
        <v>234456.4</v>
      </c>
      <c r="AQ145" s="1">
        <v>0</v>
      </c>
      <c r="AR145">
        <f t="shared" si="52"/>
        <v>0</v>
      </c>
    </row>
    <row r="146" spans="1:44">
      <c r="A146" s="139">
        <v>485</v>
      </c>
      <c r="B146" s="139">
        <v>485</v>
      </c>
      <c r="C146" s="8">
        <f t="shared" si="53"/>
        <v>0</v>
      </c>
      <c r="D146" s="140">
        <v>1044.5999999999999</v>
      </c>
      <c r="E146" s="140">
        <v>36.82</v>
      </c>
      <c r="F146" s="140">
        <f t="shared" si="54"/>
        <v>36.82</v>
      </c>
      <c r="G146" s="1">
        <f t="shared" si="55"/>
        <v>201607.8</v>
      </c>
      <c r="H146" s="139">
        <v>0</v>
      </c>
      <c r="I146" s="8">
        <f t="shared" si="56"/>
        <v>0</v>
      </c>
      <c r="J146" s="1">
        <f t="shared" si="57"/>
        <v>0</v>
      </c>
      <c r="K146" s="1">
        <f t="shared" si="58"/>
        <v>201607.8</v>
      </c>
      <c r="L146" s="139">
        <v>84578.4</v>
      </c>
      <c r="M146" s="1">
        <f t="shared" si="59"/>
        <v>84578.4</v>
      </c>
      <c r="N146" s="8">
        <f t="shared" si="60"/>
        <v>201607.8</v>
      </c>
      <c r="O146" s="8">
        <f t="shared" si="61"/>
        <v>0</v>
      </c>
      <c r="P146" s="139">
        <v>0</v>
      </c>
      <c r="Q146" s="1">
        <f t="shared" si="62"/>
        <v>0</v>
      </c>
      <c r="R146" s="139">
        <v>0</v>
      </c>
      <c r="S146" s="1">
        <f t="shared" si="63"/>
        <v>0</v>
      </c>
      <c r="T146" s="8">
        <f t="shared" si="48"/>
        <v>201607.8</v>
      </c>
      <c r="U146" s="141">
        <v>485</v>
      </c>
      <c r="V146" s="141" t="s">
        <v>1168</v>
      </c>
      <c r="W146" s="95">
        <f t="shared" si="49"/>
        <v>0</v>
      </c>
      <c r="X146" s="139">
        <v>971.47200000000009</v>
      </c>
      <c r="Y146" s="142">
        <v>485</v>
      </c>
      <c r="Z146" s="143">
        <f t="shared" si="50"/>
        <v>0</v>
      </c>
      <c r="AA146" s="144">
        <v>2779156</v>
      </c>
      <c r="AB146" s="126">
        <f t="shared" si="64"/>
        <v>2860.7679891957769</v>
      </c>
      <c r="AC146" s="127">
        <f t="shared" si="65"/>
        <v>0.32511867500790154</v>
      </c>
      <c r="AD146" s="127">
        <f t="shared" si="66"/>
        <v>0.67488132499209841</v>
      </c>
      <c r="AE146" s="1">
        <f t="shared" si="51"/>
        <v>201607.8</v>
      </c>
      <c r="AF146" s="8">
        <f t="shared" si="67"/>
        <v>136061.33919274196</v>
      </c>
      <c r="AG146" s="1"/>
      <c r="AH146" s="8">
        <f t="shared" si="68"/>
        <v>136061.33919274196</v>
      </c>
      <c r="AI146">
        <v>485</v>
      </c>
      <c r="AJ146" s="1">
        <v>1044.5999999999999</v>
      </c>
      <c r="AK146" s="1">
        <v>1046.912</v>
      </c>
      <c r="AM146" t="s">
        <v>914</v>
      </c>
      <c r="AN146">
        <v>485</v>
      </c>
      <c r="AO146">
        <v>1</v>
      </c>
      <c r="AP146" s="1">
        <v>201607.8</v>
      </c>
      <c r="AQ146" s="1">
        <v>17724</v>
      </c>
      <c r="AR146">
        <f t="shared" si="52"/>
        <v>0</v>
      </c>
    </row>
    <row r="147" spans="1:44">
      <c r="A147" s="139">
        <v>486</v>
      </c>
      <c r="B147" s="139">
        <v>486</v>
      </c>
      <c r="C147" s="8">
        <f t="shared" si="53"/>
        <v>0</v>
      </c>
      <c r="D147" s="140">
        <v>343.8</v>
      </c>
      <c r="E147" s="140">
        <v>37.74</v>
      </c>
      <c r="F147" s="140">
        <f t="shared" si="54"/>
        <v>37.74</v>
      </c>
      <c r="G147" s="1">
        <f t="shared" si="55"/>
        <v>66353.400000000009</v>
      </c>
      <c r="H147" s="139">
        <v>0</v>
      </c>
      <c r="I147" s="8">
        <f t="shared" si="56"/>
        <v>0</v>
      </c>
      <c r="J147" s="1">
        <f t="shared" si="57"/>
        <v>0</v>
      </c>
      <c r="K147" s="1">
        <f t="shared" si="58"/>
        <v>66353.400000000009</v>
      </c>
      <c r="L147" s="139">
        <v>33723.199999999997</v>
      </c>
      <c r="M147" s="1">
        <f t="shared" si="59"/>
        <v>33723.199999999997</v>
      </c>
      <c r="N147" s="8">
        <f t="shared" si="60"/>
        <v>66353.400000000009</v>
      </c>
      <c r="O147" s="8">
        <f t="shared" si="61"/>
        <v>0</v>
      </c>
      <c r="P147" s="139">
        <v>0</v>
      </c>
      <c r="Q147" s="1">
        <f t="shared" si="62"/>
        <v>0</v>
      </c>
      <c r="R147" s="139">
        <v>0</v>
      </c>
      <c r="S147" s="1">
        <f t="shared" si="63"/>
        <v>0</v>
      </c>
      <c r="T147" s="8">
        <f t="shared" si="48"/>
        <v>66353.400000000009</v>
      </c>
      <c r="U147" s="141">
        <v>486</v>
      </c>
      <c r="V147" s="141" t="s">
        <v>1169</v>
      </c>
      <c r="W147" s="95">
        <f t="shared" si="49"/>
        <v>0</v>
      </c>
      <c r="X147" s="139">
        <v>340.97799999999995</v>
      </c>
      <c r="Y147" s="142">
        <v>486</v>
      </c>
      <c r="Z147" s="143">
        <f t="shared" si="50"/>
        <v>0</v>
      </c>
      <c r="AA147" s="144">
        <v>1917687</v>
      </c>
      <c r="AB147" s="126">
        <f t="shared" si="64"/>
        <v>5624.078386288852</v>
      </c>
      <c r="AC147" s="127">
        <f t="shared" si="65"/>
        <v>0.63916155381927253</v>
      </c>
      <c r="AD147" s="127">
        <f t="shared" si="66"/>
        <v>0.36083844618072747</v>
      </c>
      <c r="AE147" s="1">
        <f t="shared" si="51"/>
        <v>66353.400000000009</v>
      </c>
      <c r="AF147" s="8">
        <f t="shared" si="67"/>
        <v>23942.857754808287</v>
      </c>
      <c r="AG147" s="1"/>
      <c r="AH147" s="8">
        <f t="shared" si="68"/>
        <v>23942.857754808287</v>
      </c>
      <c r="AI147">
        <v>486</v>
      </c>
      <c r="AJ147" s="1">
        <v>343.8</v>
      </c>
      <c r="AK147" s="1">
        <v>351.40999999999997</v>
      </c>
      <c r="AM147" t="s">
        <v>914</v>
      </c>
      <c r="AN147">
        <v>486</v>
      </c>
      <c r="AO147">
        <v>1</v>
      </c>
      <c r="AP147" s="1">
        <v>66353.399999999994</v>
      </c>
      <c r="AQ147" s="1">
        <v>11720</v>
      </c>
      <c r="AR147">
        <f t="shared" si="52"/>
        <v>0</v>
      </c>
    </row>
    <row r="148" spans="1:44">
      <c r="A148" s="139">
        <v>487</v>
      </c>
      <c r="B148" s="139">
        <v>487</v>
      </c>
      <c r="C148" s="8">
        <f t="shared" si="53"/>
        <v>0</v>
      </c>
      <c r="D148" s="140">
        <v>379.6</v>
      </c>
      <c r="E148" s="140">
        <v>28.52</v>
      </c>
      <c r="F148" s="140">
        <f t="shared" si="54"/>
        <v>28.52</v>
      </c>
      <c r="G148" s="1">
        <f t="shared" si="55"/>
        <v>59698.715885714286</v>
      </c>
      <c r="H148" s="139">
        <v>0</v>
      </c>
      <c r="I148" s="8">
        <f t="shared" si="56"/>
        <v>0</v>
      </c>
      <c r="J148" s="1">
        <f t="shared" si="57"/>
        <v>0</v>
      </c>
      <c r="K148" s="1">
        <f t="shared" si="58"/>
        <v>59698.715885714286</v>
      </c>
      <c r="L148" s="139">
        <v>33121.47</v>
      </c>
      <c r="M148" s="1">
        <f t="shared" si="59"/>
        <v>33121.47</v>
      </c>
      <c r="N148" s="8">
        <f t="shared" si="60"/>
        <v>59698.715885714286</v>
      </c>
      <c r="O148" s="8">
        <f t="shared" si="61"/>
        <v>0</v>
      </c>
      <c r="P148" s="139">
        <v>0</v>
      </c>
      <c r="Q148" s="1">
        <f t="shared" si="62"/>
        <v>0</v>
      </c>
      <c r="R148" s="139">
        <v>0</v>
      </c>
      <c r="S148" s="1">
        <f t="shared" si="63"/>
        <v>0</v>
      </c>
      <c r="T148" s="8">
        <f t="shared" si="48"/>
        <v>59698.715885714286</v>
      </c>
      <c r="U148" s="141">
        <v>487</v>
      </c>
      <c r="V148" s="141" t="s">
        <v>1170</v>
      </c>
      <c r="W148" s="95">
        <f t="shared" si="49"/>
        <v>0</v>
      </c>
      <c r="X148" s="139">
        <v>396.85599999999999</v>
      </c>
      <c r="Y148" s="142">
        <v>487</v>
      </c>
      <c r="Z148" s="143">
        <f t="shared" si="50"/>
        <v>0</v>
      </c>
      <c r="AA148" s="144">
        <v>1289496</v>
      </c>
      <c r="AB148" s="126">
        <f t="shared" si="64"/>
        <v>3249.2793355776403</v>
      </c>
      <c r="AC148" s="127">
        <f t="shared" si="65"/>
        <v>0.36927195644779787</v>
      </c>
      <c r="AD148" s="127">
        <f t="shared" si="66"/>
        <v>0.63072804355220213</v>
      </c>
      <c r="AE148" s="1">
        <f t="shared" si="51"/>
        <v>59698.715885714286</v>
      </c>
      <c r="AF148" s="8">
        <f t="shared" si="67"/>
        <v>37653.654273175343</v>
      </c>
      <c r="AG148" s="1"/>
      <c r="AH148" s="8">
        <f t="shared" si="68"/>
        <v>37653.654273175343</v>
      </c>
      <c r="AI148">
        <v>487</v>
      </c>
      <c r="AJ148" s="1">
        <v>379.6</v>
      </c>
      <c r="AK148" s="1">
        <v>379.13799999999998</v>
      </c>
      <c r="AM148" t="s">
        <v>914</v>
      </c>
      <c r="AN148">
        <v>487</v>
      </c>
      <c r="AO148">
        <v>1</v>
      </c>
      <c r="AP148" s="1">
        <v>59698.720000000001</v>
      </c>
      <c r="AQ148" s="1">
        <v>13325</v>
      </c>
      <c r="AR148">
        <f t="shared" si="52"/>
        <v>0</v>
      </c>
    </row>
    <row r="149" spans="1:44">
      <c r="A149" s="139">
        <v>492</v>
      </c>
      <c r="B149" s="139">
        <v>492</v>
      </c>
      <c r="C149" s="8">
        <f t="shared" si="53"/>
        <v>0</v>
      </c>
      <c r="D149" s="140">
        <v>5147.6000000000004</v>
      </c>
      <c r="E149" s="140">
        <v>57.92</v>
      </c>
      <c r="F149" s="140">
        <f t="shared" si="54"/>
        <v>57.92</v>
      </c>
      <c r="G149" s="1">
        <f t="shared" si="55"/>
        <v>993486.8</v>
      </c>
      <c r="H149" s="139">
        <v>1036962.71</v>
      </c>
      <c r="I149" s="8">
        <f t="shared" si="56"/>
        <v>1</v>
      </c>
      <c r="J149" s="1">
        <f t="shared" si="57"/>
        <v>1036962.71</v>
      </c>
      <c r="K149" s="1">
        <f t="shared" si="58"/>
        <v>2030449.51</v>
      </c>
      <c r="L149" s="139">
        <v>1840658.11</v>
      </c>
      <c r="M149" s="1">
        <f t="shared" si="59"/>
        <v>1840658.11</v>
      </c>
      <c r="N149" s="8">
        <f t="shared" si="60"/>
        <v>2030449.51</v>
      </c>
      <c r="O149" s="8">
        <f t="shared" si="61"/>
        <v>0</v>
      </c>
      <c r="P149" s="139">
        <v>0</v>
      </c>
      <c r="Q149" s="1">
        <f t="shared" si="62"/>
        <v>0</v>
      </c>
      <c r="R149" s="139">
        <v>0</v>
      </c>
      <c r="S149" s="1">
        <f t="shared" si="63"/>
        <v>0</v>
      </c>
      <c r="T149" s="8">
        <f t="shared" si="48"/>
        <v>2030449.51</v>
      </c>
      <c r="U149" s="141">
        <v>492</v>
      </c>
      <c r="V149" s="141" t="s">
        <v>1171</v>
      </c>
      <c r="W149" s="95">
        <f t="shared" si="49"/>
        <v>0</v>
      </c>
      <c r="X149" s="139">
        <v>4879.598</v>
      </c>
      <c r="Y149" s="142">
        <v>492</v>
      </c>
      <c r="Z149" s="143">
        <f t="shared" si="50"/>
        <v>0</v>
      </c>
      <c r="AA149" s="144">
        <v>15243667</v>
      </c>
      <c r="AB149" s="126">
        <f t="shared" si="64"/>
        <v>3123.9595966716929</v>
      </c>
      <c r="AC149" s="127">
        <f t="shared" si="65"/>
        <v>0.35502970135430045</v>
      </c>
      <c r="AD149" s="127">
        <f t="shared" si="66"/>
        <v>0.64497029864569955</v>
      </c>
      <c r="AE149" s="1">
        <f t="shared" si="51"/>
        <v>993486.8</v>
      </c>
      <c r="AF149" s="8">
        <f t="shared" si="67"/>
        <v>640769.47809656046</v>
      </c>
      <c r="AG149" s="1"/>
      <c r="AH149" s="8">
        <f t="shared" si="68"/>
        <v>640769.47809656046</v>
      </c>
      <c r="AI149">
        <v>492</v>
      </c>
      <c r="AJ149" s="1">
        <v>5147.6000000000004</v>
      </c>
      <c r="AK149" s="1">
        <v>5146.6500000000005</v>
      </c>
      <c r="AM149" t="s">
        <v>914</v>
      </c>
      <c r="AN149">
        <v>492</v>
      </c>
      <c r="AO149">
        <v>1</v>
      </c>
      <c r="AP149" s="1">
        <v>993486.8</v>
      </c>
      <c r="AQ149" s="1">
        <v>474249</v>
      </c>
      <c r="AR149">
        <f t="shared" si="52"/>
        <v>0</v>
      </c>
    </row>
    <row r="150" spans="1:44">
      <c r="A150" s="139">
        <v>495</v>
      </c>
      <c r="B150" s="139">
        <v>495</v>
      </c>
      <c r="C150" s="8">
        <f t="shared" si="53"/>
        <v>0</v>
      </c>
      <c r="D150" s="140">
        <v>457.2</v>
      </c>
      <c r="E150" s="140">
        <v>15</v>
      </c>
      <c r="F150" s="140">
        <f t="shared" si="54"/>
        <v>15</v>
      </c>
      <c r="G150" s="1">
        <f t="shared" si="55"/>
        <v>37816.971428571422</v>
      </c>
      <c r="H150" s="139">
        <v>0</v>
      </c>
      <c r="I150" s="8">
        <f t="shared" si="56"/>
        <v>0</v>
      </c>
      <c r="J150" s="1">
        <f t="shared" si="57"/>
        <v>0</v>
      </c>
      <c r="K150" s="1">
        <f t="shared" si="58"/>
        <v>37816.971428571422</v>
      </c>
      <c r="L150" s="139">
        <v>31440.34</v>
      </c>
      <c r="M150" s="1">
        <f t="shared" si="59"/>
        <v>31440.34</v>
      </c>
      <c r="N150" s="8">
        <f t="shared" si="60"/>
        <v>37816.971428571422</v>
      </c>
      <c r="O150" s="8">
        <f t="shared" si="61"/>
        <v>0</v>
      </c>
      <c r="P150" s="139">
        <v>0</v>
      </c>
      <c r="Q150" s="1">
        <f t="shared" si="62"/>
        <v>0</v>
      </c>
      <c r="R150" s="139">
        <v>0</v>
      </c>
      <c r="S150" s="1">
        <f t="shared" si="63"/>
        <v>0</v>
      </c>
      <c r="T150" s="8">
        <f t="shared" si="48"/>
        <v>37816.971428571422</v>
      </c>
      <c r="U150" s="141">
        <v>495</v>
      </c>
      <c r="V150" s="141" t="s">
        <v>1172</v>
      </c>
      <c r="W150" s="95">
        <f t="shared" si="49"/>
        <v>0</v>
      </c>
      <c r="X150" s="139">
        <v>433.17400000000004</v>
      </c>
      <c r="Y150" s="142">
        <v>495</v>
      </c>
      <c r="Z150" s="143">
        <f t="shared" si="50"/>
        <v>0</v>
      </c>
      <c r="AA150" s="144">
        <v>3023076</v>
      </c>
      <c r="AB150" s="126">
        <f t="shared" si="64"/>
        <v>6978.8953168934422</v>
      </c>
      <c r="AC150" s="127">
        <f t="shared" si="65"/>
        <v>0.79313289543801868</v>
      </c>
      <c r="AD150" s="127">
        <f t="shared" si="66"/>
        <v>0.20686710456198132</v>
      </c>
      <c r="AE150" s="1">
        <f t="shared" si="51"/>
        <v>37816.971428571422</v>
      </c>
      <c r="AF150" s="8">
        <f t="shared" si="67"/>
        <v>7823.0873827317446</v>
      </c>
      <c r="AG150" s="1"/>
      <c r="AH150" s="8">
        <f t="shared" si="68"/>
        <v>7823.0873827317446</v>
      </c>
      <c r="AI150">
        <v>495</v>
      </c>
      <c r="AJ150" s="1">
        <v>457.2</v>
      </c>
      <c r="AK150" s="1">
        <v>456.61799999999999</v>
      </c>
      <c r="AM150" t="s">
        <v>914</v>
      </c>
      <c r="AN150">
        <v>495</v>
      </c>
      <c r="AO150">
        <v>1</v>
      </c>
      <c r="AP150" s="1">
        <v>37816.97</v>
      </c>
      <c r="AQ150" s="1">
        <v>18900</v>
      </c>
      <c r="AR150">
        <f t="shared" si="52"/>
        <v>0</v>
      </c>
    </row>
    <row r="151" spans="1:44">
      <c r="A151" s="139">
        <v>497</v>
      </c>
      <c r="B151" s="139">
        <v>497</v>
      </c>
      <c r="C151" s="8">
        <f t="shared" si="53"/>
        <v>0</v>
      </c>
      <c r="D151" s="140">
        <v>261.60000000000002</v>
      </c>
      <c r="E151" s="140">
        <v>11</v>
      </c>
      <c r="F151" s="140">
        <f t="shared" si="54"/>
        <v>11</v>
      </c>
      <c r="G151" s="1">
        <f t="shared" si="55"/>
        <v>15867.908571428572</v>
      </c>
      <c r="H151" s="139">
        <v>0</v>
      </c>
      <c r="I151" s="8">
        <f t="shared" si="56"/>
        <v>0</v>
      </c>
      <c r="J151" s="1">
        <f t="shared" si="57"/>
        <v>0</v>
      </c>
      <c r="K151" s="1">
        <f t="shared" si="58"/>
        <v>15867.908571428572</v>
      </c>
      <c r="L151" s="139">
        <v>22843.9</v>
      </c>
      <c r="M151" s="1">
        <f t="shared" si="59"/>
        <v>22843.9</v>
      </c>
      <c r="N151" s="8">
        <f t="shared" si="60"/>
        <v>22843.9</v>
      </c>
      <c r="O151" s="8">
        <f t="shared" si="61"/>
        <v>1</v>
      </c>
      <c r="P151" s="139">
        <v>0</v>
      </c>
      <c r="Q151" s="1">
        <f t="shared" si="62"/>
        <v>0</v>
      </c>
      <c r="R151" s="139">
        <v>0</v>
      </c>
      <c r="S151" s="1">
        <f t="shared" si="63"/>
        <v>0</v>
      </c>
      <c r="T151" s="8">
        <f t="shared" si="48"/>
        <v>22843.9</v>
      </c>
      <c r="U151" s="141">
        <v>497</v>
      </c>
      <c r="V151" s="141" t="s">
        <v>1173</v>
      </c>
      <c r="W151" s="95">
        <f t="shared" si="49"/>
        <v>0</v>
      </c>
      <c r="X151" s="139">
        <v>257.84399999999999</v>
      </c>
      <c r="Y151" s="142">
        <v>497</v>
      </c>
      <c r="Z151" s="143">
        <f t="shared" si="50"/>
        <v>0</v>
      </c>
      <c r="AA151" s="144">
        <v>1556829</v>
      </c>
      <c r="AB151" s="126">
        <f t="shared" si="64"/>
        <v>6037.8717363987525</v>
      </c>
      <c r="AC151" s="127">
        <f t="shared" si="65"/>
        <v>0.68618806775640295</v>
      </c>
      <c r="AD151" s="127">
        <f t="shared" si="66"/>
        <v>0.31381193224359705</v>
      </c>
      <c r="AE151" s="1">
        <f t="shared" si="51"/>
        <v>22843.9</v>
      </c>
      <c r="AF151" s="8">
        <f t="shared" si="67"/>
        <v>7168.6883989795069</v>
      </c>
      <c r="AG151" s="1"/>
      <c r="AH151" s="8">
        <f t="shared" si="68"/>
        <v>7168.6883989795069</v>
      </c>
      <c r="AI151">
        <v>497</v>
      </c>
      <c r="AJ151" s="1">
        <v>261.60000000000002</v>
      </c>
      <c r="AK151" s="1">
        <v>260.60599999999999</v>
      </c>
      <c r="AM151" t="s">
        <v>914</v>
      </c>
      <c r="AN151">
        <v>497</v>
      </c>
      <c r="AO151">
        <v>1</v>
      </c>
      <c r="AP151" s="1">
        <v>15867.91</v>
      </c>
      <c r="AQ151" s="1">
        <v>17582</v>
      </c>
      <c r="AR151">
        <f t="shared" si="52"/>
        <v>0</v>
      </c>
    </row>
    <row r="152" spans="1:44">
      <c r="A152" s="139">
        <v>499</v>
      </c>
      <c r="B152" s="139">
        <v>499</v>
      </c>
      <c r="C152" s="8">
        <f t="shared" si="53"/>
        <v>0</v>
      </c>
      <c r="D152" s="140">
        <v>285.60000000000002</v>
      </c>
      <c r="E152" s="140">
        <v>48.39</v>
      </c>
      <c r="F152" s="140">
        <f t="shared" si="54"/>
        <v>48.39</v>
      </c>
      <c r="G152" s="1">
        <f t="shared" si="55"/>
        <v>55120.800000000003</v>
      </c>
      <c r="H152" s="139">
        <v>0</v>
      </c>
      <c r="I152" s="8">
        <f t="shared" si="56"/>
        <v>0</v>
      </c>
      <c r="J152" s="1">
        <f t="shared" si="57"/>
        <v>0</v>
      </c>
      <c r="K152" s="1">
        <f t="shared" si="58"/>
        <v>55120.800000000003</v>
      </c>
      <c r="L152" s="139">
        <v>73528.899999999994</v>
      </c>
      <c r="M152" s="1">
        <f t="shared" si="59"/>
        <v>73528.899999999994</v>
      </c>
      <c r="N152" s="8">
        <f t="shared" si="60"/>
        <v>73528.899999999994</v>
      </c>
      <c r="O152" s="8">
        <f t="shared" si="61"/>
        <v>1</v>
      </c>
      <c r="P152" s="139">
        <v>0</v>
      </c>
      <c r="Q152" s="1">
        <f t="shared" si="62"/>
        <v>0</v>
      </c>
      <c r="R152" s="139">
        <v>0</v>
      </c>
      <c r="S152" s="1">
        <f t="shared" si="63"/>
        <v>0</v>
      </c>
      <c r="T152" s="8">
        <f t="shared" si="48"/>
        <v>73528.899999999994</v>
      </c>
      <c r="U152" s="141">
        <v>499</v>
      </c>
      <c r="V152" s="141" t="s">
        <v>1174</v>
      </c>
      <c r="W152" s="95">
        <f t="shared" si="49"/>
        <v>0</v>
      </c>
      <c r="X152" s="139">
        <v>312.38</v>
      </c>
      <c r="Y152" s="142">
        <v>499</v>
      </c>
      <c r="Z152" s="143">
        <f t="shared" si="50"/>
        <v>0</v>
      </c>
      <c r="AA152" s="144">
        <v>3779284</v>
      </c>
      <c r="AB152" s="126">
        <f t="shared" si="64"/>
        <v>12098.354568154171</v>
      </c>
      <c r="AC152" s="127">
        <f t="shared" si="65"/>
        <v>1</v>
      </c>
      <c r="AD152" s="127">
        <f t="shared" si="66"/>
        <v>0</v>
      </c>
      <c r="AE152" s="1">
        <f t="shared" si="51"/>
        <v>55120.800000000003</v>
      </c>
      <c r="AF152" s="8">
        <f t="shared" si="67"/>
        <v>0</v>
      </c>
      <c r="AG152" s="1"/>
      <c r="AH152" s="8">
        <f t="shared" si="68"/>
        <v>0</v>
      </c>
      <c r="AI152">
        <v>499</v>
      </c>
      <c r="AJ152" s="1">
        <v>285.60000000000002</v>
      </c>
      <c r="AK152" s="1">
        <v>285.01400000000001</v>
      </c>
      <c r="AM152" t="s">
        <v>914</v>
      </c>
      <c r="AN152">
        <v>499</v>
      </c>
      <c r="AO152">
        <v>1</v>
      </c>
      <c r="AP152" s="1">
        <v>55120.800000000003</v>
      </c>
      <c r="AQ152" s="1">
        <v>55250.5</v>
      </c>
      <c r="AR152">
        <f t="shared" si="52"/>
        <v>0</v>
      </c>
    </row>
    <row r="153" spans="1:44">
      <c r="A153" s="139">
        <v>500</v>
      </c>
      <c r="B153" s="139">
        <v>500</v>
      </c>
      <c r="C153" s="8">
        <f t="shared" si="53"/>
        <v>0</v>
      </c>
      <c r="D153" s="140">
        <v>462.8</v>
      </c>
      <c r="E153" s="140">
        <v>53.08</v>
      </c>
      <c r="F153" s="140">
        <f t="shared" si="54"/>
        <v>53.08</v>
      </c>
      <c r="G153" s="1">
        <f t="shared" si="55"/>
        <v>89320.400000000009</v>
      </c>
      <c r="H153" s="139">
        <v>0</v>
      </c>
      <c r="I153" s="8">
        <f t="shared" si="56"/>
        <v>0</v>
      </c>
      <c r="J153" s="1">
        <f t="shared" si="57"/>
        <v>0</v>
      </c>
      <c r="K153" s="1">
        <f t="shared" si="58"/>
        <v>89320.400000000009</v>
      </c>
      <c r="L153" s="139">
        <v>66929.36</v>
      </c>
      <c r="M153" s="1">
        <f t="shared" si="59"/>
        <v>66929.36</v>
      </c>
      <c r="N153" s="8">
        <f t="shared" si="60"/>
        <v>89320.400000000009</v>
      </c>
      <c r="O153" s="8">
        <f t="shared" si="61"/>
        <v>0</v>
      </c>
      <c r="P153" s="139">
        <v>0</v>
      </c>
      <c r="Q153" s="1">
        <f t="shared" si="62"/>
        <v>0</v>
      </c>
      <c r="R153" s="139">
        <v>0</v>
      </c>
      <c r="S153" s="1">
        <f t="shared" si="63"/>
        <v>0</v>
      </c>
      <c r="T153" s="8">
        <f t="shared" si="48"/>
        <v>89320.400000000009</v>
      </c>
      <c r="U153" s="141">
        <v>500</v>
      </c>
      <c r="V153" s="141" t="s">
        <v>1175</v>
      </c>
      <c r="W153" s="95">
        <f t="shared" si="49"/>
        <v>0</v>
      </c>
      <c r="X153" s="139">
        <v>506.54599999999999</v>
      </c>
      <c r="Y153" s="142">
        <v>500</v>
      </c>
      <c r="Z153" s="143">
        <f t="shared" si="50"/>
        <v>0</v>
      </c>
      <c r="AA153" s="144">
        <v>6486527</v>
      </c>
      <c r="AB153" s="126">
        <f t="shared" si="64"/>
        <v>12805.405629498604</v>
      </c>
      <c r="AC153" s="127">
        <f t="shared" si="65"/>
        <v>1</v>
      </c>
      <c r="AD153" s="127">
        <f t="shared" si="66"/>
        <v>0</v>
      </c>
      <c r="AE153" s="1">
        <f t="shared" si="51"/>
        <v>89320.400000000009</v>
      </c>
      <c r="AF153" s="8">
        <f t="shared" si="67"/>
        <v>0</v>
      </c>
      <c r="AG153" s="1"/>
      <c r="AH153" s="8">
        <f t="shared" si="68"/>
        <v>0</v>
      </c>
      <c r="AI153">
        <v>500</v>
      </c>
      <c r="AJ153" s="1">
        <v>462.8</v>
      </c>
      <c r="AK153" s="1">
        <v>463.34799999999996</v>
      </c>
      <c r="AM153" t="s">
        <v>914</v>
      </c>
      <c r="AN153">
        <v>500</v>
      </c>
      <c r="AO153">
        <v>1</v>
      </c>
      <c r="AP153" s="1">
        <v>89320.4</v>
      </c>
      <c r="AQ153" s="1">
        <v>37310.160000000003</v>
      </c>
      <c r="AR153">
        <f t="shared" si="52"/>
        <v>0</v>
      </c>
    </row>
    <row r="154" spans="1:44">
      <c r="A154" s="139">
        <v>505</v>
      </c>
      <c r="B154" s="139">
        <v>505</v>
      </c>
      <c r="C154" s="8">
        <f t="shared" si="53"/>
        <v>0</v>
      </c>
      <c r="D154" s="140">
        <v>342</v>
      </c>
      <c r="E154" s="140">
        <v>65.77</v>
      </c>
      <c r="F154" s="140">
        <f t="shared" si="54"/>
        <v>65.77</v>
      </c>
      <c r="G154" s="1">
        <f t="shared" si="55"/>
        <v>66006</v>
      </c>
      <c r="H154" s="139">
        <v>0</v>
      </c>
      <c r="I154" s="8">
        <f t="shared" si="56"/>
        <v>0</v>
      </c>
      <c r="J154" s="1">
        <f t="shared" si="57"/>
        <v>0</v>
      </c>
      <c r="K154" s="1">
        <f t="shared" si="58"/>
        <v>66006</v>
      </c>
      <c r="L154" s="139">
        <v>35030</v>
      </c>
      <c r="M154" s="1">
        <f t="shared" si="59"/>
        <v>35030</v>
      </c>
      <c r="N154" s="8">
        <f t="shared" si="60"/>
        <v>66006</v>
      </c>
      <c r="O154" s="8">
        <f t="shared" si="61"/>
        <v>0</v>
      </c>
      <c r="P154" s="139">
        <v>0</v>
      </c>
      <c r="Q154" s="1">
        <f t="shared" si="62"/>
        <v>0</v>
      </c>
      <c r="R154" s="139">
        <v>0</v>
      </c>
      <c r="S154" s="1">
        <f t="shared" si="63"/>
        <v>0</v>
      </c>
      <c r="T154" s="8">
        <f t="shared" si="48"/>
        <v>66006</v>
      </c>
      <c r="U154" s="141">
        <v>505</v>
      </c>
      <c r="V154" s="141" t="s">
        <v>1176</v>
      </c>
      <c r="W154" s="95">
        <f t="shared" si="49"/>
        <v>0</v>
      </c>
      <c r="X154" s="139">
        <v>349.7</v>
      </c>
      <c r="Y154" s="142">
        <v>505</v>
      </c>
      <c r="Z154" s="143">
        <f t="shared" si="50"/>
        <v>0</v>
      </c>
      <c r="AA154" s="144">
        <v>4986485</v>
      </c>
      <c r="AB154" s="126">
        <f t="shared" si="64"/>
        <v>14259.322276236775</v>
      </c>
      <c r="AC154" s="127">
        <f t="shared" si="65"/>
        <v>1</v>
      </c>
      <c r="AD154" s="127">
        <f t="shared" si="66"/>
        <v>0</v>
      </c>
      <c r="AE154" s="1">
        <f t="shared" si="51"/>
        <v>66006</v>
      </c>
      <c r="AF154" s="8">
        <f t="shared" si="67"/>
        <v>0</v>
      </c>
      <c r="AG154" s="1"/>
      <c r="AH154" s="8">
        <f t="shared" si="68"/>
        <v>0</v>
      </c>
      <c r="AI154">
        <v>505</v>
      </c>
      <c r="AJ154" s="1">
        <v>342</v>
      </c>
      <c r="AK154" s="1">
        <v>341.78399999999993</v>
      </c>
      <c r="AM154" t="s">
        <v>914</v>
      </c>
      <c r="AN154">
        <v>505</v>
      </c>
      <c r="AO154">
        <v>1</v>
      </c>
      <c r="AP154" s="1">
        <v>66006</v>
      </c>
      <c r="AQ154" s="1">
        <v>13142</v>
      </c>
      <c r="AR154">
        <f t="shared" si="52"/>
        <v>0</v>
      </c>
    </row>
    <row r="155" spans="1:44">
      <c r="A155" s="139">
        <v>507</v>
      </c>
      <c r="B155" s="139">
        <v>507</v>
      </c>
      <c r="C155" s="8">
        <f t="shared" si="53"/>
        <v>0</v>
      </c>
      <c r="D155" s="140">
        <v>413.4</v>
      </c>
      <c r="E155" s="140">
        <v>23.79</v>
      </c>
      <c r="F155" s="140">
        <f t="shared" si="54"/>
        <v>23.79</v>
      </c>
      <c r="G155" s="1">
        <f t="shared" si="55"/>
        <v>54231.819942857139</v>
      </c>
      <c r="H155" s="139">
        <v>0</v>
      </c>
      <c r="I155" s="8">
        <f t="shared" si="56"/>
        <v>0</v>
      </c>
      <c r="J155" s="1">
        <f t="shared" si="57"/>
        <v>0</v>
      </c>
      <c r="K155" s="1">
        <f t="shared" si="58"/>
        <v>54231.819942857139</v>
      </c>
      <c r="L155" s="139">
        <v>34693.61</v>
      </c>
      <c r="M155" s="1">
        <f t="shared" si="59"/>
        <v>34693.61</v>
      </c>
      <c r="N155" s="8">
        <f t="shared" si="60"/>
        <v>54231.819942857139</v>
      </c>
      <c r="O155" s="8">
        <f t="shared" si="61"/>
        <v>0</v>
      </c>
      <c r="P155" s="139">
        <v>0</v>
      </c>
      <c r="Q155" s="1">
        <f t="shared" si="62"/>
        <v>0</v>
      </c>
      <c r="R155" s="139">
        <v>0</v>
      </c>
      <c r="S155" s="1">
        <f t="shared" si="63"/>
        <v>0</v>
      </c>
      <c r="T155" s="8">
        <f t="shared" si="48"/>
        <v>54231.819942857139</v>
      </c>
      <c r="U155" s="141">
        <v>507</v>
      </c>
      <c r="V155" s="141" t="s">
        <v>1177</v>
      </c>
      <c r="W155" s="95">
        <f t="shared" si="49"/>
        <v>0</v>
      </c>
      <c r="X155" s="139">
        <v>364.39599999999996</v>
      </c>
      <c r="Y155" s="142">
        <v>507</v>
      </c>
      <c r="Z155" s="143">
        <f t="shared" si="50"/>
        <v>0</v>
      </c>
      <c r="AA155" s="144">
        <v>4701623</v>
      </c>
      <c r="AB155" s="126">
        <f t="shared" si="64"/>
        <v>12902.509906804686</v>
      </c>
      <c r="AC155" s="127">
        <f t="shared" si="65"/>
        <v>1</v>
      </c>
      <c r="AD155" s="127">
        <f t="shared" si="66"/>
        <v>0</v>
      </c>
      <c r="AE155" s="1">
        <f t="shared" si="51"/>
        <v>54231.819942857139</v>
      </c>
      <c r="AF155" s="8">
        <f t="shared" si="67"/>
        <v>0</v>
      </c>
      <c r="AG155" s="1"/>
      <c r="AH155" s="8">
        <f t="shared" si="68"/>
        <v>0</v>
      </c>
      <c r="AI155">
        <v>507</v>
      </c>
      <c r="AJ155" s="1">
        <v>413.4</v>
      </c>
      <c r="AK155" s="1">
        <v>410.66800000000001</v>
      </c>
      <c r="AM155" t="s">
        <v>914</v>
      </c>
      <c r="AN155">
        <v>507</v>
      </c>
      <c r="AO155">
        <v>1</v>
      </c>
      <c r="AP155" s="1">
        <v>54231.82</v>
      </c>
      <c r="AQ155" s="1">
        <v>16710</v>
      </c>
      <c r="AR155">
        <f t="shared" si="52"/>
        <v>0</v>
      </c>
    </row>
    <row r="156" spans="1:44">
      <c r="A156" s="139">
        <v>508</v>
      </c>
      <c r="B156" s="139">
        <v>508</v>
      </c>
      <c r="C156" s="8">
        <f t="shared" si="53"/>
        <v>0</v>
      </c>
      <c r="D156" s="140">
        <v>2251.6</v>
      </c>
      <c r="E156" s="140">
        <v>45.65</v>
      </c>
      <c r="F156" s="140">
        <f t="shared" si="54"/>
        <v>45.65</v>
      </c>
      <c r="G156" s="1">
        <f t="shared" si="55"/>
        <v>434558.8</v>
      </c>
      <c r="H156" s="139">
        <v>201379.5</v>
      </c>
      <c r="I156" s="8">
        <f t="shared" si="56"/>
        <v>1</v>
      </c>
      <c r="J156" s="1">
        <f t="shared" si="57"/>
        <v>201379.5</v>
      </c>
      <c r="K156" s="1">
        <f t="shared" si="58"/>
        <v>635938.30000000005</v>
      </c>
      <c r="L156" s="139">
        <v>452785.9</v>
      </c>
      <c r="M156" s="1">
        <f t="shared" si="59"/>
        <v>452785.9</v>
      </c>
      <c r="N156" s="8">
        <f t="shared" si="60"/>
        <v>635938.30000000005</v>
      </c>
      <c r="O156" s="8">
        <f t="shared" si="61"/>
        <v>0</v>
      </c>
      <c r="P156" s="139">
        <v>0</v>
      </c>
      <c r="Q156" s="1">
        <f t="shared" si="62"/>
        <v>0</v>
      </c>
      <c r="R156" s="139">
        <v>0</v>
      </c>
      <c r="S156" s="1">
        <f t="shared" si="63"/>
        <v>0</v>
      </c>
      <c r="T156" s="8">
        <f t="shared" si="48"/>
        <v>635938.30000000005</v>
      </c>
      <c r="U156" s="141">
        <v>508</v>
      </c>
      <c r="V156" s="141" t="s">
        <v>1178</v>
      </c>
      <c r="W156" s="95">
        <f t="shared" si="49"/>
        <v>0</v>
      </c>
      <c r="X156" s="139">
        <v>2103.2424999999998</v>
      </c>
      <c r="Y156" s="142">
        <v>508</v>
      </c>
      <c r="Z156" s="143">
        <f t="shared" si="50"/>
        <v>0</v>
      </c>
      <c r="AA156" s="144">
        <v>10282306</v>
      </c>
      <c r="AB156" s="126">
        <f t="shared" si="64"/>
        <v>4888.7876695150471</v>
      </c>
      <c r="AC156" s="127">
        <f t="shared" si="65"/>
        <v>0.55559771904275379</v>
      </c>
      <c r="AD156" s="127">
        <f t="shared" si="66"/>
        <v>0.44440228095724621</v>
      </c>
      <c r="AE156" s="1">
        <f t="shared" si="51"/>
        <v>434558.8</v>
      </c>
      <c r="AF156" s="8">
        <f t="shared" si="67"/>
        <v>193118.92193004375</v>
      </c>
      <c r="AG156" s="1"/>
      <c r="AH156" s="8">
        <f t="shared" si="68"/>
        <v>193118.92193004375</v>
      </c>
      <c r="AI156">
        <v>508</v>
      </c>
      <c r="AJ156" s="1">
        <v>2251.6</v>
      </c>
      <c r="AK156" s="1">
        <v>2256.3399999999997</v>
      </c>
      <c r="AM156" t="s">
        <v>914</v>
      </c>
      <c r="AN156">
        <v>508</v>
      </c>
      <c r="AO156">
        <v>1</v>
      </c>
      <c r="AP156" s="1">
        <v>434558.8</v>
      </c>
      <c r="AQ156" s="1">
        <v>107304</v>
      </c>
      <c r="AR156">
        <f t="shared" si="52"/>
        <v>0</v>
      </c>
    </row>
    <row r="157" spans="1:44">
      <c r="A157" s="139">
        <v>511</v>
      </c>
      <c r="B157" s="139">
        <v>511</v>
      </c>
      <c r="C157" s="8">
        <f t="shared" si="53"/>
        <v>0</v>
      </c>
      <c r="D157" s="140">
        <v>625.4</v>
      </c>
      <c r="E157" s="140">
        <v>38.56</v>
      </c>
      <c r="F157" s="140">
        <f t="shared" si="54"/>
        <v>38.56</v>
      </c>
      <c r="G157" s="1">
        <f t="shared" si="55"/>
        <v>120702.2</v>
      </c>
      <c r="H157" s="139">
        <v>0</v>
      </c>
      <c r="I157" s="8">
        <f t="shared" si="56"/>
        <v>0</v>
      </c>
      <c r="J157" s="1">
        <f t="shared" si="57"/>
        <v>0</v>
      </c>
      <c r="K157" s="1">
        <f t="shared" si="58"/>
        <v>120702.2</v>
      </c>
      <c r="L157" s="139">
        <v>74925.600000000006</v>
      </c>
      <c r="M157" s="1">
        <f t="shared" si="59"/>
        <v>74925.600000000006</v>
      </c>
      <c r="N157" s="8">
        <f t="shared" si="60"/>
        <v>120702.2</v>
      </c>
      <c r="O157" s="8">
        <f t="shared" si="61"/>
        <v>0</v>
      </c>
      <c r="P157" s="139">
        <v>0</v>
      </c>
      <c r="Q157" s="1">
        <f t="shared" si="62"/>
        <v>0</v>
      </c>
      <c r="R157" s="139">
        <v>0</v>
      </c>
      <c r="S157" s="1">
        <f t="shared" si="63"/>
        <v>0</v>
      </c>
      <c r="T157" s="8">
        <f t="shared" si="48"/>
        <v>120702.2</v>
      </c>
      <c r="U157" s="141">
        <v>511</v>
      </c>
      <c r="V157" s="141" t="s">
        <v>1179</v>
      </c>
      <c r="W157" s="95">
        <f t="shared" si="49"/>
        <v>0</v>
      </c>
      <c r="X157" s="139">
        <v>646.57799999999997</v>
      </c>
      <c r="Y157" s="142">
        <v>511</v>
      </c>
      <c r="Z157" s="143">
        <f t="shared" si="50"/>
        <v>0</v>
      </c>
      <c r="AA157" s="144">
        <v>4683297</v>
      </c>
      <c r="AB157" s="126">
        <f t="shared" si="64"/>
        <v>7243.2049961489565</v>
      </c>
      <c r="AC157" s="127">
        <f t="shared" si="65"/>
        <v>0.82317098766914498</v>
      </c>
      <c r="AD157" s="127">
        <f t="shared" si="66"/>
        <v>0.17682901233085502</v>
      </c>
      <c r="AE157" s="1">
        <f t="shared" si="51"/>
        <v>120702.2</v>
      </c>
      <c r="AF157" s="8">
        <f t="shared" si="67"/>
        <v>21343.65081216133</v>
      </c>
      <c r="AG157" s="1"/>
      <c r="AH157" s="8">
        <f t="shared" si="68"/>
        <v>21343.65081216133</v>
      </c>
      <c r="AI157">
        <v>511</v>
      </c>
      <c r="AJ157" s="1">
        <v>625.4</v>
      </c>
      <c r="AK157" s="1">
        <v>597.73</v>
      </c>
      <c r="AM157" t="s">
        <v>914</v>
      </c>
      <c r="AN157">
        <v>511</v>
      </c>
      <c r="AO157">
        <v>1</v>
      </c>
      <c r="AP157" s="1">
        <v>120702.2</v>
      </c>
      <c r="AQ157" s="1">
        <v>34900</v>
      </c>
      <c r="AR157">
        <f t="shared" si="52"/>
        <v>0</v>
      </c>
    </row>
    <row r="158" spans="1:44">
      <c r="A158" s="139">
        <v>514</v>
      </c>
      <c r="B158" s="139">
        <v>514</v>
      </c>
      <c r="C158" s="8">
        <f t="shared" si="53"/>
        <v>0</v>
      </c>
      <c r="D158" s="140">
        <v>146.80000000000001</v>
      </c>
      <c r="E158" s="140">
        <v>69.099999999999994</v>
      </c>
      <c r="F158" s="140">
        <f t="shared" si="54"/>
        <v>69.099999999999994</v>
      </c>
      <c r="G158" s="1">
        <f t="shared" si="55"/>
        <v>28332.400000000001</v>
      </c>
      <c r="H158" s="139">
        <v>0</v>
      </c>
      <c r="I158" s="8">
        <f t="shared" si="56"/>
        <v>0</v>
      </c>
      <c r="J158" s="1">
        <f t="shared" si="57"/>
        <v>0</v>
      </c>
      <c r="K158" s="1">
        <f t="shared" si="58"/>
        <v>28332.400000000001</v>
      </c>
      <c r="L158" s="139">
        <v>14721.2</v>
      </c>
      <c r="M158" s="1">
        <f t="shared" si="59"/>
        <v>14721.2</v>
      </c>
      <c r="N158" s="8">
        <f t="shared" si="60"/>
        <v>28332.400000000001</v>
      </c>
      <c r="O158" s="8">
        <f t="shared" si="61"/>
        <v>0</v>
      </c>
      <c r="P158" s="139">
        <v>0</v>
      </c>
      <c r="Q158" s="1">
        <f t="shared" si="62"/>
        <v>0</v>
      </c>
      <c r="R158" s="139">
        <v>0</v>
      </c>
      <c r="S158" s="1">
        <f t="shared" si="63"/>
        <v>0</v>
      </c>
      <c r="T158" s="8">
        <f t="shared" si="48"/>
        <v>28332.400000000001</v>
      </c>
      <c r="U158" s="141">
        <v>514</v>
      </c>
      <c r="V158" s="141" t="s">
        <v>1180</v>
      </c>
      <c r="W158" s="95">
        <f t="shared" si="49"/>
        <v>0</v>
      </c>
      <c r="X158" s="139">
        <v>170.35000000000002</v>
      </c>
      <c r="Y158" s="142">
        <v>514</v>
      </c>
      <c r="Z158" s="143">
        <f t="shared" si="50"/>
        <v>0</v>
      </c>
      <c r="AA158" s="144">
        <v>2412945</v>
      </c>
      <c r="AB158" s="126">
        <f t="shared" si="64"/>
        <v>14164.631640739652</v>
      </c>
      <c r="AC158" s="127">
        <f t="shared" si="65"/>
        <v>1</v>
      </c>
      <c r="AD158" s="127">
        <f t="shared" si="66"/>
        <v>0</v>
      </c>
      <c r="AE158" s="1">
        <f t="shared" si="51"/>
        <v>28332.400000000001</v>
      </c>
      <c r="AF158" s="8">
        <f t="shared" si="67"/>
        <v>0</v>
      </c>
      <c r="AG158" s="1"/>
      <c r="AH158" s="8">
        <f t="shared" si="68"/>
        <v>0</v>
      </c>
      <c r="AI158">
        <v>514</v>
      </c>
      <c r="AJ158" s="1">
        <v>146.80000000000001</v>
      </c>
      <c r="AK158" s="1">
        <v>146.39599999999999</v>
      </c>
      <c r="AM158" t="s">
        <v>914</v>
      </c>
      <c r="AN158">
        <v>514</v>
      </c>
      <c r="AO158">
        <v>1</v>
      </c>
      <c r="AP158" s="1">
        <v>28332.400000000001</v>
      </c>
      <c r="AQ158" s="1">
        <v>5326</v>
      </c>
      <c r="AR158">
        <f t="shared" si="52"/>
        <v>0</v>
      </c>
    </row>
    <row r="159" spans="1:44">
      <c r="A159" s="139">
        <v>518</v>
      </c>
      <c r="B159" s="139">
        <v>518</v>
      </c>
      <c r="C159" s="8">
        <f t="shared" si="53"/>
        <v>0</v>
      </c>
      <c r="D159" s="140">
        <v>3346.2</v>
      </c>
      <c r="E159" s="140">
        <v>33.86</v>
      </c>
      <c r="F159" s="140">
        <f t="shared" si="54"/>
        <v>33.86</v>
      </c>
      <c r="G159" s="1">
        <f t="shared" si="55"/>
        <v>624781.43074285716</v>
      </c>
      <c r="H159" s="139">
        <v>590178.61</v>
      </c>
      <c r="I159" s="8">
        <f t="shared" si="56"/>
        <v>1</v>
      </c>
      <c r="J159" s="1">
        <f t="shared" si="57"/>
        <v>590178.61</v>
      </c>
      <c r="K159" s="1">
        <f t="shared" si="58"/>
        <v>1214960.0407428571</v>
      </c>
      <c r="L159" s="139">
        <v>857910.02</v>
      </c>
      <c r="M159" s="1">
        <f t="shared" si="59"/>
        <v>857910.02</v>
      </c>
      <c r="N159" s="8">
        <f t="shared" si="60"/>
        <v>1214960.0407428571</v>
      </c>
      <c r="O159" s="8">
        <f t="shared" si="61"/>
        <v>0</v>
      </c>
      <c r="P159" s="139">
        <v>0</v>
      </c>
      <c r="Q159" s="1">
        <f t="shared" si="62"/>
        <v>0</v>
      </c>
      <c r="R159" s="139">
        <v>0</v>
      </c>
      <c r="S159" s="1">
        <f t="shared" si="63"/>
        <v>0</v>
      </c>
      <c r="T159" s="8">
        <f t="shared" si="48"/>
        <v>1214960.0407428571</v>
      </c>
      <c r="U159" s="141">
        <v>518</v>
      </c>
      <c r="V159" s="141" t="s">
        <v>1181</v>
      </c>
      <c r="W159" s="95">
        <f t="shared" si="49"/>
        <v>0</v>
      </c>
      <c r="X159" s="139">
        <v>3014.6225000000004</v>
      </c>
      <c r="Y159" s="142">
        <v>518</v>
      </c>
      <c r="Z159" s="143">
        <f t="shared" si="50"/>
        <v>0</v>
      </c>
      <c r="AA159" s="144">
        <v>14960511</v>
      </c>
      <c r="AB159" s="126">
        <f t="shared" si="64"/>
        <v>4962.6482254411612</v>
      </c>
      <c r="AC159" s="127">
        <f t="shared" si="65"/>
        <v>0.56399177482383656</v>
      </c>
      <c r="AD159" s="127">
        <f t="shared" si="66"/>
        <v>0.43600822517616344</v>
      </c>
      <c r="AE159" s="1">
        <f t="shared" si="51"/>
        <v>645816.6</v>
      </c>
      <c r="AF159" s="8">
        <f t="shared" si="67"/>
        <v>281581.34955530427</v>
      </c>
      <c r="AG159" s="1"/>
      <c r="AH159" s="8">
        <f t="shared" si="68"/>
        <v>281581.34955530427</v>
      </c>
      <c r="AI159">
        <v>518</v>
      </c>
      <c r="AJ159" s="1">
        <v>3346.2</v>
      </c>
      <c r="AK159" s="1">
        <v>3420.5139999999997</v>
      </c>
      <c r="AM159" t="s">
        <v>914</v>
      </c>
      <c r="AN159">
        <v>518</v>
      </c>
      <c r="AO159">
        <v>1</v>
      </c>
      <c r="AP159" s="1">
        <v>624781.43000000005</v>
      </c>
      <c r="AQ159" s="1">
        <v>60550</v>
      </c>
      <c r="AR159">
        <f t="shared" si="52"/>
        <v>0</v>
      </c>
    </row>
    <row r="160" spans="1:44">
      <c r="A160" s="139">
        <v>531</v>
      </c>
      <c r="B160" s="139">
        <v>531</v>
      </c>
      <c r="C160" s="8">
        <f t="shared" si="53"/>
        <v>0</v>
      </c>
      <c r="D160" s="140">
        <v>2177</v>
      </c>
      <c r="E160" s="140">
        <v>23.68</v>
      </c>
      <c r="F160" s="140">
        <f t="shared" si="54"/>
        <v>23.68</v>
      </c>
      <c r="G160" s="1">
        <f t="shared" si="55"/>
        <v>284268.92800000001</v>
      </c>
      <c r="H160" s="139">
        <v>0</v>
      </c>
      <c r="I160" s="8">
        <f t="shared" si="56"/>
        <v>0</v>
      </c>
      <c r="J160" s="1">
        <f t="shared" si="57"/>
        <v>0</v>
      </c>
      <c r="K160" s="1">
        <f t="shared" si="58"/>
        <v>284268.92800000001</v>
      </c>
      <c r="L160" s="139">
        <v>94265.34</v>
      </c>
      <c r="M160" s="1">
        <f t="shared" si="59"/>
        <v>94265.34</v>
      </c>
      <c r="N160" s="8">
        <f t="shared" si="60"/>
        <v>284268.92800000001</v>
      </c>
      <c r="O160" s="8">
        <f t="shared" si="61"/>
        <v>0</v>
      </c>
      <c r="P160" s="139">
        <v>0</v>
      </c>
      <c r="Q160" s="1">
        <f t="shared" si="62"/>
        <v>0</v>
      </c>
      <c r="R160" s="139">
        <v>0</v>
      </c>
      <c r="S160" s="1">
        <f t="shared" si="63"/>
        <v>0</v>
      </c>
      <c r="T160" s="8">
        <f t="shared" si="48"/>
        <v>284268.92800000001</v>
      </c>
      <c r="U160" s="141">
        <v>531</v>
      </c>
      <c r="V160" s="141" t="s">
        <v>1182</v>
      </c>
      <c r="W160" s="95">
        <f t="shared" si="49"/>
        <v>0</v>
      </c>
      <c r="X160" s="139">
        <v>2007.107</v>
      </c>
      <c r="Y160" s="142">
        <v>531</v>
      </c>
      <c r="Z160" s="143">
        <f t="shared" si="50"/>
        <v>0</v>
      </c>
      <c r="AA160" s="144">
        <v>7488293</v>
      </c>
      <c r="AB160" s="126">
        <f t="shared" si="64"/>
        <v>3730.8887866964742</v>
      </c>
      <c r="AC160" s="127">
        <f t="shared" si="65"/>
        <v>0.42400558993726373</v>
      </c>
      <c r="AD160" s="127">
        <f t="shared" si="66"/>
        <v>0.57599441006273633</v>
      </c>
      <c r="AE160" s="1">
        <f t="shared" si="51"/>
        <v>284268.92800000001</v>
      </c>
      <c r="AF160" s="8">
        <f t="shared" si="67"/>
        <v>163737.31348252649</v>
      </c>
      <c r="AG160" s="1"/>
      <c r="AH160" s="8">
        <f t="shared" si="68"/>
        <v>163737.31348252649</v>
      </c>
      <c r="AI160">
        <v>531</v>
      </c>
      <c r="AJ160" s="1">
        <v>2177</v>
      </c>
      <c r="AK160" s="1">
        <v>2178.8119999999994</v>
      </c>
      <c r="AM160" t="s">
        <v>914</v>
      </c>
      <c r="AN160">
        <v>531</v>
      </c>
      <c r="AO160">
        <v>1</v>
      </c>
      <c r="AP160" s="1">
        <v>284268.93</v>
      </c>
      <c r="AQ160" s="1">
        <v>0</v>
      </c>
      <c r="AR160">
        <f t="shared" si="52"/>
        <v>0</v>
      </c>
    </row>
    <row r="161" spans="1:44">
      <c r="A161" s="139">
        <v>533</v>
      </c>
      <c r="B161" s="139">
        <v>533</v>
      </c>
      <c r="C161" s="8">
        <f t="shared" si="53"/>
        <v>0</v>
      </c>
      <c r="D161" s="140">
        <v>1354.6</v>
      </c>
      <c r="E161" s="140">
        <v>37.799999999999997</v>
      </c>
      <c r="F161" s="140">
        <f t="shared" si="54"/>
        <v>37.799999999999997</v>
      </c>
      <c r="G161" s="1">
        <f t="shared" si="55"/>
        <v>261437.8</v>
      </c>
      <c r="H161" s="139">
        <v>0</v>
      </c>
      <c r="I161" s="8">
        <f t="shared" si="56"/>
        <v>0</v>
      </c>
      <c r="J161" s="1">
        <f t="shared" si="57"/>
        <v>0</v>
      </c>
      <c r="K161" s="1">
        <f t="shared" si="58"/>
        <v>261437.8</v>
      </c>
      <c r="L161" s="139">
        <v>86694.399999999994</v>
      </c>
      <c r="M161" s="1">
        <f t="shared" si="59"/>
        <v>86694.399999999994</v>
      </c>
      <c r="N161" s="8">
        <f t="shared" si="60"/>
        <v>261437.8</v>
      </c>
      <c r="O161" s="8">
        <f t="shared" si="61"/>
        <v>0</v>
      </c>
      <c r="P161" s="139">
        <v>0</v>
      </c>
      <c r="Q161" s="1">
        <f t="shared" si="62"/>
        <v>0</v>
      </c>
      <c r="R161" s="139">
        <v>0</v>
      </c>
      <c r="S161" s="1">
        <f t="shared" si="63"/>
        <v>0</v>
      </c>
      <c r="T161" s="8">
        <f t="shared" si="48"/>
        <v>261437.8</v>
      </c>
      <c r="U161" s="141">
        <v>533</v>
      </c>
      <c r="V161" s="141" t="s">
        <v>1183</v>
      </c>
      <c r="W161" s="95">
        <f t="shared" si="49"/>
        <v>0</v>
      </c>
      <c r="X161" s="139">
        <v>1298.9144999999999</v>
      </c>
      <c r="Y161" s="142">
        <v>533</v>
      </c>
      <c r="Z161" s="143">
        <f t="shared" si="50"/>
        <v>0</v>
      </c>
      <c r="AA161" s="144">
        <v>4063753</v>
      </c>
      <c r="AB161" s="126">
        <f t="shared" si="64"/>
        <v>3128.5762072869311</v>
      </c>
      <c r="AC161" s="127">
        <f t="shared" si="65"/>
        <v>0.35555436687486081</v>
      </c>
      <c r="AD161" s="127">
        <f t="shared" si="66"/>
        <v>0.64444563312513914</v>
      </c>
      <c r="AE161" s="1">
        <f t="shared" si="51"/>
        <v>261437.8</v>
      </c>
      <c r="AF161" s="8">
        <f t="shared" si="67"/>
        <v>168482.44854384349</v>
      </c>
      <c r="AG161" s="1"/>
      <c r="AH161" s="8">
        <f t="shared" si="68"/>
        <v>168482.44854384349</v>
      </c>
      <c r="AI161">
        <v>533</v>
      </c>
      <c r="AJ161" s="1">
        <v>1354.6</v>
      </c>
      <c r="AK161" s="1">
        <v>1351.8019999999999</v>
      </c>
      <c r="AM161" t="s">
        <v>914</v>
      </c>
      <c r="AN161">
        <v>533</v>
      </c>
      <c r="AO161">
        <v>1</v>
      </c>
      <c r="AP161" s="1">
        <v>261437.8</v>
      </c>
      <c r="AQ161" s="1">
        <v>0</v>
      </c>
      <c r="AR161">
        <f t="shared" si="52"/>
        <v>0</v>
      </c>
    </row>
    <row r="162" spans="1:44">
      <c r="A162" s="139">
        <v>534</v>
      </c>
      <c r="B162" s="139">
        <v>534</v>
      </c>
      <c r="C162" s="8">
        <f t="shared" si="53"/>
        <v>0</v>
      </c>
      <c r="D162" s="140">
        <v>2237.4</v>
      </c>
      <c r="E162" s="140">
        <v>41.81</v>
      </c>
      <c r="F162" s="140">
        <f t="shared" si="54"/>
        <v>41.81</v>
      </c>
      <c r="G162" s="1">
        <f t="shared" si="55"/>
        <v>431818.2</v>
      </c>
      <c r="H162" s="139">
        <v>373543.44</v>
      </c>
      <c r="I162" s="8">
        <f t="shared" si="56"/>
        <v>1</v>
      </c>
      <c r="J162" s="1">
        <f t="shared" si="57"/>
        <v>373543.44</v>
      </c>
      <c r="K162" s="1">
        <f t="shared" si="58"/>
        <v>805361.64</v>
      </c>
      <c r="L162" s="139">
        <v>516737.04</v>
      </c>
      <c r="M162" s="1">
        <f t="shared" si="59"/>
        <v>516737.04</v>
      </c>
      <c r="N162" s="8">
        <f t="shared" si="60"/>
        <v>805361.64</v>
      </c>
      <c r="O162" s="8">
        <f t="shared" si="61"/>
        <v>0</v>
      </c>
      <c r="P162" s="139">
        <v>0</v>
      </c>
      <c r="Q162" s="1">
        <f t="shared" si="62"/>
        <v>0</v>
      </c>
      <c r="R162" s="139">
        <v>0</v>
      </c>
      <c r="S162" s="1">
        <f t="shared" si="63"/>
        <v>0</v>
      </c>
      <c r="T162" s="8">
        <f t="shared" si="48"/>
        <v>805361.64</v>
      </c>
      <c r="U162" s="141">
        <v>534</v>
      </c>
      <c r="V162" s="141" t="s">
        <v>1184</v>
      </c>
      <c r="W162" s="95">
        <f t="shared" si="49"/>
        <v>0</v>
      </c>
      <c r="X162" s="139">
        <v>2142.8960000000006</v>
      </c>
      <c r="Y162" s="142">
        <v>534</v>
      </c>
      <c r="Z162" s="143">
        <f t="shared" si="50"/>
        <v>0</v>
      </c>
      <c r="AA162" s="144">
        <v>8644688</v>
      </c>
      <c r="AB162" s="126">
        <f t="shared" si="64"/>
        <v>4034.1145813889229</v>
      </c>
      <c r="AC162" s="127">
        <f t="shared" si="65"/>
        <v>0.45846639520736926</v>
      </c>
      <c r="AD162" s="127">
        <f t="shared" si="66"/>
        <v>0.54153360479263069</v>
      </c>
      <c r="AE162" s="1">
        <f t="shared" si="51"/>
        <v>431818.2</v>
      </c>
      <c r="AF162" s="8">
        <f t="shared" si="67"/>
        <v>233844.06646106517</v>
      </c>
      <c r="AG162" s="1"/>
      <c r="AH162" s="8">
        <f t="shared" si="68"/>
        <v>233844.06646106517</v>
      </c>
      <c r="AI162">
        <v>534</v>
      </c>
      <c r="AJ162" s="1">
        <v>2237.4</v>
      </c>
      <c r="AK162" s="1">
        <v>2226.5280000000002</v>
      </c>
      <c r="AM162" t="s">
        <v>914</v>
      </c>
      <c r="AN162">
        <v>534</v>
      </c>
      <c r="AO162">
        <v>1</v>
      </c>
      <c r="AP162" s="1">
        <v>431818.2</v>
      </c>
      <c r="AQ162" s="1">
        <v>0</v>
      </c>
      <c r="AR162">
        <f t="shared" si="52"/>
        <v>0</v>
      </c>
    </row>
    <row r="163" spans="1:44">
      <c r="A163" s="139">
        <v>535</v>
      </c>
      <c r="B163" s="139">
        <v>535</v>
      </c>
      <c r="C163" s="8">
        <f t="shared" si="53"/>
        <v>0</v>
      </c>
      <c r="D163" s="140">
        <v>18217</v>
      </c>
      <c r="E163" s="140">
        <v>43.26</v>
      </c>
      <c r="F163" s="140">
        <f t="shared" si="54"/>
        <v>43.26</v>
      </c>
      <c r="G163" s="1">
        <f t="shared" si="55"/>
        <v>3515881</v>
      </c>
      <c r="H163" s="139">
        <v>0</v>
      </c>
      <c r="I163" s="8">
        <f t="shared" si="56"/>
        <v>0</v>
      </c>
      <c r="J163" s="1">
        <f t="shared" si="57"/>
        <v>0</v>
      </c>
      <c r="K163" s="1">
        <f t="shared" si="58"/>
        <v>3515881</v>
      </c>
      <c r="L163" s="139">
        <v>7975745.1699999999</v>
      </c>
      <c r="M163" s="1">
        <f t="shared" si="59"/>
        <v>7975745.1699999999</v>
      </c>
      <c r="N163" s="8">
        <f t="shared" si="60"/>
        <v>7975745.1699999999</v>
      </c>
      <c r="O163" s="8">
        <f t="shared" si="61"/>
        <v>1</v>
      </c>
      <c r="P163" s="139">
        <v>0</v>
      </c>
      <c r="Q163" s="1">
        <f t="shared" si="62"/>
        <v>0</v>
      </c>
      <c r="R163" s="139">
        <v>0</v>
      </c>
      <c r="S163" s="1">
        <f t="shared" si="63"/>
        <v>0</v>
      </c>
      <c r="T163" s="8">
        <f t="shared" si="48"/>
        <v>7975745.1699999999</v>
      </c>
      <c r="U163" s="141">
        <v>535</v>
      </c>
      <c r="V163" s="141" t="s">
        <v>1185</v>
      </c>
      <c r="W163" s="95">
        <f t="shared" si="49"/>
        <v>0</v>
      </c>
      <c r="X163" s="139">
        <v>17559.4035</v>
      </c>
      <c r="Y163" s="142">
        <v>535</v>
      </c>
      <c r="Z163" s="143">
        <f t="shared" si="50"/>
        <v>0</v>
      </c>
      <c r="AA163" s="144">
        <v>131801153</v>
      </c>
      <c r="AB163" s="126">
        <f t="shared" si="64"/>
        <v>7506.0153951129378</v>
      </c>
      <c r="AC163" s="127">
        <f t="shared" si="65"/>
        <v>0.85303869068182014</v>
      </c>
      <c r="AD163" s="127">
        <f t="shared" si="66"/>
        <v>0.14696130931817986</v>
      </c>
      <c r="AE163" s="1">
        <f t="shared" si="51"/>
        <v>3515881</v>
      </c>
      <c r="AF163" s="8">
        <f t="shared" si="67"/>
        <v>516698.47516691149</v>
      </c>
      <c r="AG163" s="1">
        <v>574805</v>
      </c>
      <c r="AH163" s="8">
        <f t="shared" si="68"/>
        <v>574805</v>
      </c>
      <c r="AI163">
        <v>535</v>
      </c>
      <c r="AJ163" s="1">
        <v>18217</v>
      </c>
      <c r="AK163" s="1">
        <v>18199.332000000002</v>
      </c>
      <c r="AM163" t="s">
        <v>914</v>
      </c>
      <c r="AN163">
        <v>535</v>
      </c>
      <c r="AO163">
        <v>1</v>
      </c>
      <c r="AP163" s="1">
        <v>3515881</v>
      </c>
      <c r="AQ163" s="1">
        <v>613881</v>
      </c>
      <c r="AR163">
        <f t="shared" si="52"/>
        <v>0</v>
      </c>
    </row>
    <row r="164" spans="1:44">
      <c r="A164" s="139">
        <v>542</v>
      </c>
      <c r="B164" s="139">
        <v>542</v>
      </c>
      <c r="C164" s="8">
        <f t="shared" si="53"/>
        <v>0</v>
      </c>
      <c r="D164" s="140">
        <v>459.6</v>
      </c>
      <c r="E164" s="140">
        <v>30.95</v>
      </c>
      <c r="F164" s="140">
        <f t="shared" si="54"/>
        <v>30.95</v>
      </c>
      <c r="G164" s="1">
        <f t="shared" si="55"/>
        <v>78438.61885714285</v>
      </c>
      <c r="H164" s="139">
        <v>0</v>
      </c>
      <c r="I164" s="8">
        <f t="shared" si="56"/>
        <v>0</v>
      </c>
      <c r="J164" s="1">
        <f t="shared" si="57"/>
        <v>0</v>
      </c>
      <c r="K164" s="1">
        <f t="shared" si="58"/>
        <v>78438.61885714285</v>
      </c>
      <c r="L164" s="139">
        <v>52510.73</v>
      </c>
      <c r="M164" s="1">
        <f t="shared" si="59"/>
        <v>52510.73</v>
      </c>
      <c r="N164" s="8">
        <f t="shared" si="60"/>
        <v>78438.61885714285</v>
      </c>
      <c r="O164" s="8">
        <f t="shared" si="61"/>
        <v>0</v>
      </c>
      <c r="P164" s="139">
        <v>0</v>
      </c>
      <c r="Q164" s="1">
        <f t="shared" si="62"/>
        <v>0</v>
      </c>
      <c r="R164" s="139">
        <v>0</v>
      </c>
      <c r="S164" s="1">
        <f t="shared" si="63"/>
        <v>0</v>
      </c>
      <c r="T164" s="8">
        <f t="shared" si="48"/>
        <v>78438.61885714285</v>
      </c>
      <c r="U164" s="141">
        <v>542</v>
      </c>
      <c r="V164" s="141" t="s">
        <v>1186</v>
      </c>
      <c r="W164" s="95">
        <f t="shared" si="49"/>
        <v>0</v>
      </c>
      <c r="X164" s="139">
        <v>495.48199999999991</v>
      </c>
      <c r="Y164" s="142">
        <v>542</v>
      </c>
      <c r="Z164" s="143">
        <f t="shared" si="50"/>
        <v>0</v>
      </c>
      <c r="AA164" s="144">
        <v>12317580</v>
      </c>
      <c r="AB164" s="126">
        <f t="shared" si="64"/>
        <v>24859.793090364539</v>
      </c>
      <c r="AC164" s="127">
        <f t="shared" si="65"/>
        <v>1</v>
      </c>
      <c r="AD164" s="127">
        <f t="shared" si="66"/>
        <v>0</v>
      </c>
      <c r="AE164" s="1">
        <f t="shared" si="51"/>
        <v>78438.61885714285</v>
      </c>
      <c r="AF164" s="8">
        <f t="shared" si="67"/>
        <v>0</v>
      </c>
      <c r="AG164" s="1"/>
      <c r="AH164" s="8">
        <f t="shared" si="68"/>
        <v>0</v>
      </c>
      <c r="AI164">
        <v>542</v>
      </c>
      <c r="AJ164" s="1">
        <v>459.6</v>
      </c>
      <c r="AK164" s="1">
        <v>457.74400000000003</v>
      </c>
      <c r="AM164" t="s">
        <v>914</v>
      </c>
      <c r="AN164">
        <v>542</v>
      </c>
      <c r="AO164">
        <v>1</v>
      </c>
      <c r="AP164" s="1">
        <v>78438.62</v>
      </c>
      <c r="AQ164" s="1">
        <v>26500</v>
      </c>
      <c r="AR164">
        <f t="shared" si="52"/>
        <v>0</v>
      </c>
    </row>
    <row r="165" spans="1:44">
      <c r="A165" s="139">
        <v>544</v>
      </c>
      <c r="B165" s="139">
        <v>544</v>
      </c>
      <c r="C165" s="8">
        <f t="shared" si="53"/>
        <v>0</v>
      </c>
      <c r="D165" s="140">
        <v>2703</v>
      </c>
      <c r="E165" s="140">
        <v>41.5</v>
      </c>
      <c r="F165" s="140">
        <f t="shared" si="54"/>
        <v>41.5</v>
      </c>
      <c r="G165" s="1">
        <f t="shared" si="55"/>
        <v>521679</v>
      </c>
      <c r="H165" s="139">
        <v>0</v>
      </c>
      <c r="I165" s="8">
        <f t="shared" si="56"/>
        <v>0</v>
      </c>
      <c r="J165" s="1">
        <f t="shared" si="57"/>
        <v>0</v>
      </c>
      <c r="K165" s="1">
        <f t="shared" si="58"/>
        <v>521679</v>
      </c>
      <c r="L165" s="139">
        <v>172992</v>
      </c>
      <c r="M165" s="1">
        <f t="shared" si="59"/>
        <v>172992</v>
      </c>
      <c r="N165" s="8">
        <f t="shared" si="60"/>
        <v>521679</v>
      </c>
      <c r="O165" s="8">
        <f t="shared" si="61"/>
        <v>0</v>
      </c>
      <c r="P165" s="139">
        <v>0</v>
      </c>
      <c r="Q165" s="1">
        <f t="shared" si="62"/>
        <v>0</v>
      </c>
      <c r="R165" s="139">
        <v>0</v>
      </c>
      <c r="S165" s="1">
        <f t="shared" si="63"/>
        <v>0</v>
      </c>
      <c r="T165" s="8">
        <f t="shared" si="48"/>
        <v>521679</v>
      </c>
      <c r="U165" s="141">
        <v>544</v>
      </c>
      <c r="V165" s="141" t="s">
        <v>1187</v>
      </c>
      <c r="W165" s="95">
        <f t="shared" si="49"/>
        <v>0</v>
      </c>
      <c r="X165" s="139">
        <v>2858.5054999999993</v>
      </c>
      <c r="Y165" s="142">
        <v>544</v>
      </c>
      <c r="Z165" s="143">
        <f t="shared" si="50"/>
        <v>0</v>
      </c>
      <c r="AA165" s="144">
        <v>17739191</v>
      </c>
      <c r="AB165" s="126">
        <f t="shared" si="64"/>
        <v>6205.7571692620513</v>
      </c>
      <c r="AC165" s="127">
        <f t="shared" si="65"/>
        <v>0.70526780078326334</v>
      </c>
      <c r="AD165" s="127">
        <f t="shared" si="66"/>
        <v>0.29473219921673666</v>
      </c>
      <c r="AE165" s="1">
        <f t="shared" si="51"/>
        <v>521679</v>
      </c>
      <c r="AF165" s="8">
        <f t="shared" si="67"/>
        <v>153755.59895518798</v>
      </c>
      <c r="AG165" s="1"/>
      <c r="AH165" s="8">
        <f t="shared" si="68"/>
        <v>153755.59895518798</v>
      </c>
      <c r="AI165">
        <v>544</v>
      </c>
      <c r="AJ165" s="1">
        <v>2703</v>
      </c>
      <c r="AK165" s="1">
        <v>2690.672</v>
      </c>
      <c r="AM165" t="s">
        <v>914</v>
      </c>
      <c r="AN165">
        <v>544</v>
      </c>
      <c r="AO165">
        <v>1</v>
      </c>
      <c r="AP165" s="1">
        <v>521679</v>
      </c>
      <c r="AQ165" s="1">
        <v>0</v>
      </c>
      <c r="AR165">
        <f t="shared" si="52"/>
        <v>0</v>
      </c>
    </row>
    <row r="166" spans="1:44">
      <c r="A166" s="139">
        <v>545</v>
      </c>
      <c r="B166" s="139">
        <v>545</v>
      </c>
      <c r="C166" s="8">
        <f t="shared" si="53"/>
        <v>0</v>
      </c>
      <c r="D166" s="140">
        <v>386.4</v>
      </c>
      <c r="E166" s="140">
        <v>37.35</v>
      </c>
      <c r="F166" s="140">
        <f t="shared" si="54"/>
        <v>37.35</v>
      </c>
      <c r="G166" s="1">
        <f t="shared" si="55"/>
        <v>74575.199999999997</v>
      </c>
      <c r="H166" s="139">
        <v>0</v>
      </c>
      <c r="I166" s="8">
        <f t="shared" si="56"/>
        <v>0</v>
      </c>
      <c r="J166" s="1">
        <f t="shared" si="57"/>
        <v>0</v>
      </c>
      <c r="K166" s="1">
        <f t="shared" si="58"/>
        <v>74575.199999999997</v>
      </c>
      <c r="L166" s="139">
        <v>43279.6</v>
      </c>
      <c r="M166" s="1">
        <f t="shared" si="59"/>
        <v>43279.6</v>
      </c>
      <c r="N166" s="8">
        <f t="shared" si="60"/>
        <v>74575.199999999997</v>
      </c>
      <c r="O166" s="8">
        <f t="shared" si="61"/>
        <v>0</v>
      </c>
      <c r="P166" s="139">
        <v>0</v>
      </c>
      <c r="Q166" s="1">
        <f t="shared" si="62"/>
        <v>0</v>
      </c>
      <c r="R166" s="139">
        <v>0</v>
      </c>
      <c r="S166" s="1">
        <f t="shared" si="63"/>
        <v>0</v>
      </c>
      <c r="T166" s="8">
        <f t="shared" si="48"/>
        <v>74575.199999999997</v>
      </c>
      <c r="U166" s="141">
        <v>545</v>
      </c>
      <c r="V166" s="141" t="s">
        <v>1188</v>
      </c>
      <c r="W166" s="95">
        <f t="shared" si="49"/>
        <v>0</v>
      </c>
      <c r="X166" s="139">
        <v>419.24600000000004</v>
      </c>
      <c r="Y166" s="142">
        <v>545</v>
      </c>
      <c r="Z166" s="143">
        <f t="shared" si="50"/>
        <v>0</v>
      </c>
      <c r="AA166" s="144">
        <v>4094650</v>
      </c>
      <c r="AB166" s="126">
        <f t="shared" si="64"/>
        <v>9766.7002189645209</v>
      </c>
      <c r="AC166" s="127">
        <f t="shared" si="65"/>
        <v>1</v>
      </c>
      <c r="AD166" s="127">
        <f t="shared" si="66"/>
        <v>0</v>
      </c>
      <c r="AE166" s="1">
        <f t="shared" si="51"/>
        <v>74575.199999999997</v>
      </c>
      <c r="AF166" s="8">
        <f t="shared" si="67"/>
        <v>0</v>
      </c>
      <c r="AG166" s="1"/>
      <c r="AH166" s="8">
        <f t="shared" si="68"/>
        <v>0</v>
      </c>
      <c r="AI166">
        <v>545</v>
      </c>
      <c r="AJ166" s="1">
        <v>386.4</v>
      </c>
      <c r="AK166" s="1">
        <v>385.12799999999999</v>
      </c>
      <c r="AM166" t="s">
        <v>914</v>
      </c>
      <c r="AN166">
        <v>545</v>
      </c>
      <c r="AO166">
        <v>1</v>
      </c>
      <c r="AP166" s="1">
        <v>74575.199999999997</v>
      </c>
      <c r="AQ166" s="1">
        <v>18550</v>
      </c>
      <c r="AR166">
        <f t="shared" si="52"/>
        <v>0</v>
      </c>
    </row>
    <row r="167" spans="1:44">
      <c r="A167" s="139">
        <v>547</v>
      </c>
      <c r="B167" s="139">
        <v>547</v>
      </c>
      <c r="C167" s="8">
        <f t="shared" si="53"/>
        <v>0</v>
      </c>
      <c r="D167" s="140">
        <v>560.6</v>
      </c>
      <c r="E167" s="140">
        <v>48.32</v>
      </c>
      <c r="F167" s="140">
        <f t="shared" si="54"/>
        <v>48.32</v>
      </c>
      <c r="G167" s="1">
        <f t="shared" si="55"/>
        <v>108195.8</v>
      </c>
      <c r="H167" s="139">
        <v>0</v>
      </c>
      <c r="I167" s="8">
        <f t="shared" si="56"/>
        <v>0</v>
      </c>
      <c r="J167" s="1">
        <f t="shared" si="57"/>
        <v>0</v>
      </c>
      <c r="K167" s="1">
        <f t="shared" si="58"/>
        <v>108195.8</v>
      </c>
      <c r="L167" s="139">
        <v>69369.56</v>
      </c>
      <c r="M167" s="1">
        <f t="shared" si="59"/>
        <v>69369.56</v>
      </c>
      <c r="N167" s="8">
        <f t="shared" si="60"/>
        <v>108195.8</v>
      </c>
      <c r="O167" s="8">
        <f t="shared" si="61"/>
        <v>0</v>
      </c>
      <c r="P167" s="139">
        <v>0</v>
      </c>
      <c r="Q167" s="1">
        <f t="shared" si="62"/>
        <v>0</v>
      </c>
      <c r="R167" s="139">
        <v>0</v>
      </c>
      <c r="S167" s="1">
        <f t="shared" si="63"/>
        <v>0</v>
      </c>
      <c r="T167" s="8">
        <f t="shared" si="48"/>
        <v>108195.8</v>
      </c>
      <c r="U167" s="141">
        <v>547</v>
      </c>
      <c r="V167" s="141" t="s">
        <v>1189</v>
      </c>
      <c r="W167" s="95">
        <f t="shared" si="49"/>
        <v>0</v>
      </c>
      <c r="X167" s="139">
        <v>574.86799999999994</v>
      </c>
      <c r="Y167" s="142">
        <v>547</v>
      </c>
      <c r="Z167" s="143">
        <f t="shared" si="50"/>
        <v>0</v>
      </c>
      <c r="AA167" s="144">
        <v>3252526</v>
      </c>
      <c r="AB167" s="126">
        <f t="shared" si="64"/>
        <v>5657.8658057153998</v>
      </c>
      <c r="AC167" s="127">
        <f t="shared" si="65"/>
        <v>0.6430014041942006</v>
      </c>
      <c r="AD167" s="127">
        <f t="shared" si="66"/>
        <v>0.3569985958057994</v>
      </c>
      <c r="AE167" s="1">
        <f t="shared" si="51"/>
        <v>108195.8</v>
      </c>
      <c r="AF167" s="8">
        <f t="shared" si="67"/>
        <v>38625.748672085108</v>
      </c>
      <c r="AG167" s="1"/>
      <c r="AH167" s="8">
        <f t="shared" si="68"/>
        <v>38625.748672085108</v>
      </c>
      <c r="AI167">
        <v>547</v>
      </c>
      <c r="AJ167" s="1">
        <v>560.6</v>
      </c>
      <c r="AK167" s="1">
        <v>558.69199999999989</v>
      </c>
      <c r="AM167" t="s">
        <v>914</v>
      </c>
      <c r="AN167">
        <v>547</v>
      </c>
      <c r="AO167">
        <v>1</v>
      </c>
      <c r="AP167" s="1">
        <v>108195.8</v>
      </c>
      <c r="AQ167" s="1">
        <v>33491.160000000003</v>
      </c>
      <c r="AR167">
        <f t="shared" si="52"/>
        <v>0</v>
      </c>
    </row>
    <row r="168" spans="1:44">
      <c r="A168" s="139">
        <v>548</v>
      </c>
      <c r="B168" s="139">
        <v>548</v>
      </c>
      <c r="C168" s="8">
        <f t="shared" si="53"/>
        <v>0</v>
      </c>
      <c r="D168" s="140">
        <v>963</v>
      </c>
      <c r="E168" s="140">
        <v>48.24</v>
      </c>
      <c r="F168" s="140">
        <f t="shared" si="54"/>
        <v>48.24</v>
      </c>
      <c r="G168" s="1">
        <f t="shared" si="55"/>
        <v>185859</v>
      </c>
      <c r="H168" s="139">
        <v>626021.81000000006</v>
      </c>
      <c r="I168" s="8">
        <f t="shared" si="56"/>
        <v>1</v>
      </c>
      <c r="J168" s="1">
        <f t="shared" si="57"/>
        <v>626021.81000000006</v>
      </c>
      <c r="K168" s="1">
        <f t="shared" si="58"/>
        <v>811880.81</v>
      </c>
      <c r="L168" s="139">
        <v>706153.81</v>
      </c>
      <c r="M168" s="1">
        <f t="shared" si="59"/>
        <v>706153.81</v>
      </c>
      <c r="N168" s="8">
        <f t="shared" si="60"/>
        <v>811880.81</v>
      </c>
      <c r="O168" s="8">
        <f t="shared" si="61"/>
        <v>0</v>
      </c>
      <c r="P168" s="139">
        <v>0</v>
      </c>
      <c r="Q168" s="1">
        <f t="shared" si="62"/>
        <v>0</v>
      </c>
      <c r="R168" s="139">
        <v>0</v>
      </c>
      <c r="S168" s="1">
        <f t="shared" si="63"/>
        <v>0</v>
      </c>
      <c r="T168" s="8">
        <f t="shared" si="48"/>
        <v>811880.81</v>
      </c>
      <c r="U168" s="141">
        <v>548</v>
      </c>
      <c r="V168" s="141" t="s">
        <v>1190</v>
      </c>
      <c r="W168" s="95">
        <f t="shared" si="49"/>
        <v>0</v>
      </c>
      <c r="X168" s="139">
        <v>994.69200000000001</v>
      </c>
      <c r="Y168" s="142">
        <v>548</v>
      </c>
      <c r="Z168" s="143">
        <f t="shared" si="50"/>
        <v>0</v>
      </c>
      <c r="AA168" s="144">
        <v>15938643</v>
      </c>
      <c r="AB168" s="126">
        <f t="shared" si="64"/>
        <v>16023.696782521625</v>
      </c>
      <c r="AC168" s="127">
        <f t="shared" si="65"/>
        <v>1</v>
      </c>
      <c r="AD168" s="127">
        <f t="shared" si="66"/>
        <v>0</v>
      </c>
      <c r="AE168" s="1">
        <f t="shared" si="51"/>
        <v>185859</v>
      </c>
      <c r="AF168" s="8">
        <f t="shared" si="67"/>
        <v>0</v>
      </c>
      <c r="AG168" s="1"/>
      <c r="AH168" s="8">
        <f t="shared" si="68"/>
        <v>0</v>
      </c>
      <c r="AI168">
        <v>548</v>
      </c>
      <c r="AJ168" s="1">
        <v>963</v>
      </c>
      <c r="AK168" s="1">
        <v>958.62400000000002</v>
      </c>
      <c r="AM168" t="s">
        <v>914</v>
      </c>
      <c r="AN168">
        <v>548</v>
      </c>
      <c r="AO168">
        <v>1</v>
      </c>
      <c r="AP168" s="1">
        <v>185859</v>
      </c>
      <c r="AQ168" s="1">
        <v>18500</v>
      </c>
      <c r="AR168">
        <f t="shared" si="52"/>
        <v>0</v>
      </c>
    </row>
    <row r="169" spans="1:44">
      <c r="A169" s="139">
        <v>549</v>
      </c>
      <c r="B169" s="139">
        <v>549</v>
      </c>
      <c r="C169" s="8">
        <f t="shared" si="53"/>
        <v>0</v>
      </c>
      <c r="D169" s="140">
        <v>1559.4</v>
      </c>
      <c r="E169" s="140">
        <v>43.48</v>
      </c>
      <c r="F169" s="140">
        <f t="shared" si="54"/>
        <v>43.48</v>
      </c>
      <c r="G169" s="1">
        <f t="shared" si="55"/>
        <v>300964.2</v>
      </c>
      <c r="H169" s="139">
        <v>0</v>
      </c>
      <c r="I169" s="8">
        <f t="shared" si="56"/>
        <v>0</v>
      </c>
      <c r="J169" s="1">
        <f t="shared" si="57"/>
        <v>0</v>
      </c>
      <c r="K169" s="1">
        <f t="shared" si="58"/>
        <v>300964.2</v>
      </c>
      <c r="L169" s="139">
        <v>144835.6</v>
      </c>
      <c r="M169" s="1">
        <f t="shared" si="59"/>
        <v>144835.6</v>
      </c>
      <c r="N169" s="8">
        <f t="shared" si="60"/>
        <v>300964.2</v>
      </c>
      <c r="O169" s="8">
        <f t="shared" si="61"/>
        <v>0</v>
      </c>
      <c r="P169" s="139">
        <v>0</v>
      </c>
      <c r="Q169" s="1">
        <f t="shared" si="62"/>
        <v>0</v>
      </c>
      <c r="R169" s="139">
        <v>0</v>
      </c>
      <c r="S169" s="1">
        <f t="shared" si="63"/>
        <v>0</v>
      </c>
      <c r="T169" s="8">
        <f t="shared" si="48"/>
        <v>300964.2</v>
      </c>
      <c r="U169" s="141">
        <v>549</v>
      </c>
      <c r="V169" s="141" t="s">
        <v>1191</v>
      </c>
      <c r="W169" s="95">
        <f t="shared" si="49"/>
        <v>0</v>
      </c>
      <c r="X169" s="139">
        <v>1480.1759999999997</v>
      </c>
      <c r="Y169" s="142">
        <v>549</v>
      </c>
      <c r="Z169" s="143">
        <f t="shared" si="50"/>
        <v>0</v>
      </c>
      <c r="AA169" s="144">
        <v>18261739</v>
      </c>
      <c r="AB169" s="126">
        <f t="shared" si="64"/>
        <v>12337.545670244623</v>
      </c>
      <c r="AC169" s="127">
        <f t="shared" si="65"/>
        <v>1</v>
      </c>
      <c r="AD169" s="127">
        <f t="shared" si="66"/>
        <v>0</v>
      </c>
      <c r="AE169" s="1">
        <f t="shared" si="51"/>
        <v>300964.2</v>
      </c>
      <c r="AF169" s="8">
        <f t="shared" si="67"/>
        <v>0</v>
      </c>
      <c r="AG169" s="1"/>
      <c r="AH169" s="8">
        <f t="shared" si="68"/>
        <v>0</v>
      </c>
      <c r="AI169">
        <v>549</v>
      </c>
      <c r="AJ169" s="1">
        <v>1559.4</v>
      </c>
      <c r="AK169" s="1">
        <v>1557.8719999999998</v>
      </c>
      <c r="AM169" t="s">
        <v>914</v>
      </c>
      <c r="AN169">
        <v>549</v>
      </c>
      <c r="AO169">
        <v>1</v>
      </c>
      <c r="AP169" s="1">
        <v>300964.2</v>
      </c>
      <c r="AQ169" s="1">
        <v>45034</v>
      </c>
      <c r="AR169">
        <f t="shared" si="52"/>
        <v>0</v>
      </c>
    </row>
    <row r="170" spans="1:44">
      <c r="A170" s="139">
        <v>550</v>
      </c>
      <c r="B170" s="139">
        <v>550</v>
      </c>
      <c r="C170" s="8">
        <f t="shared" si="53"/>
        <v>0</v>
      </c>
      <c r="D170" s="140">
        <v>620.6</v>
      </c>
      <c r="E170" s="140">
        <v>34.840000000000003</v>
      </c>
      <c r="F170" s="140">
        <f t="shared" si="54"/>
        <v>34.840000000000003</v>
      </c>
      <c r="G170" s="1">
        <f t="shared" si="55"/>
        <v>119228.2534857143</v>
      </c>
      <c r="H170" s="139">
        <v>0</v>
      </c>
      <c r="I170" s="8">
        <f t="shared" si="56"/>
        <v>0</v>
      </c>
      <c r="J170" s="1">
        <f t="shared" si="57"/>
        <v>0</v>
      </c>
      <c r="K170" s="1">
        <f t="shared" si="58"/>
        <v>119228.2534857143</v>
      </c>
      <c r="L170" s="139">
        <v>59686.83</v>
      </c>
      <c r="M170" s="1">
        <f t="shared" si="59"/>
        <v>59686.83</v>
      </c>
      <c r="N170" s="8">
        <f t="shared" si="60"/>
        <v>119228.2534857143</v>
      </c>
      <c r="O170" s="8">
        <f t="shared" si="61"/>
        <v>0</v>
      </c>
      <c r="P170" s="139">
        <v>0</v>
      </c>
      <c r="Q170" s="1">
        <f t="shared" si="62"/>
        <v>0</v>
      </c>
      <c r="R170" s="139">
        <v>0</v>
      </c>
      <c r="S170" s="1">
        <f t="shared" si="63"/>
        <v>0</v>
      </c>
      <c r="T170" s="8">
        <f t="shared" si="48"/>
        <v>119228.2534857143</v>
      </c>
      <c r="U170" s="141">
        <v>550</v>
      </c>
      <c r="V170" s="141" t="s">
        <v>1192</v>
      </c>
      <c r="W170" s="95">
        <f t="shared" si="49"/>
        <v>0</v>
      </c>
      <c r="X170" s="139">
        <v>614.35800000000006</v>
      </c>
      <c r="Y170" s="142">
        <v>550</v>
      </c>
      <c r="Z170" s="143">
        <f t="shared" si="50"/>
        <v>0</v>
      </c>
      <c r="AA170" s="144">
        <v>2931065</v>
      </c>
      <c r="AB170" s="126">
        <f t="shared" si="64"/>
        <v>4770.9397452299791</v>
      </c>
      <c r="AC170" s="127">
        <f t="shared" si="65"/>
        <v>0.5422046158128887</v>
      </c>
      <c r="AD170" s="127">
        <f t="shared" si="66"/>
        <v>0.4577953841871113</v>
      </c>
      <c r="AE170" s="1">
        <f t="shared" si="51"/>
        <v>119228.2534857143</v>
      </c>
      <c r="AF170" s="8">
        <f t="shared" si="67"/>
        <v>54582.14411045087</v>
      </c>
      <c r="AG170" s="1"/>
      <c r="AH170" s="8">
        <f t="shared" si="68"/>
        <v>54582.14411045087</v>
      </c>
      <c r="AI170">
        <v>550</v>
      </c>
      <c r="AJ170" s="1">
        <v>620.6</v>
      </c>
      <c r="AK170" s="1">
        <v>617.35599999999999</v>
      </c>
      <c r="AM170" t="s">
        <v>914</v>
      </c>
      <c r="AN170">
        <v>550</v>
      </c>
      <c r="AO170">
        <v>1</v>
      </c>
      <c r="AP170" s="1">
        <v>119228.25</v>
      </c>
      <c r="AQ170" s="1">
        <v>20150</v>
      </c>
      <c r="AR170">
        <f t="shared" si="52"/>
        <v>0</v>
      </c>
    </row>
    <row r="171" spans="1:44">
      <c r="A171" s="139">
        <v>553</v>
      </c>
      <c r="B171" s="139">
        <v>553</v>
      </c>
      <c r="C171" s="8">
        <f t="shared" si="53"/>
        <v>0</v>
      </c>
      <c r="D171" s="140">
        <v>799.2</v>
      </c>
      <c r="E171" s="140">
        <v>31.2</v>
      </c>
      <c r="F171" s="140">
        <f t="shared" si="54"/>
        <v>31.2</v>
      </c>
      <c r="G171" s="1">
        <f t="shared" si="55"/>
        <v>137498.93485714286</v>
      </c>
      <c r="H171" s="139">
        <v>0</v>
      </c>
      <c r="I171" s="8">
        <f t="shared" si="56"/>
        <v>0</v>
      </c>
      <c r="J171" s="1">
        <f t="shared" si="57"/>
        <v>0</v>
      </c>
      <c r="K171" s="1">
        <f t="shared" si="58"/>
        <v>137498.93485714286</v>
      </c>
      <c r="L171" s="139">
        <v>56645.5</v>
      </c>
      <c r="M171" s="1">
        <f t="shared" si="59"/>
        <v>56645.5</v>
      </c>
      <c r="N171" s="8">
        <f t="shared" si="60"/>
        <v>137498.93485714286</v>
      </c>
      <c r="O171" s="8">
        <f t="shared" si="61"/>
        <v>0</v>
      </c>
      <c r="P171" s="139">
        <v>0</v>
      </c>
      <c r="Q171" s="1">
        <f t="shared" si="62"/>
        <v>0</v>
      </c>
      <c r="R171" s="139">
        <v>0</v>
      </c>
      <c r="S171" s="1">
        <f t="shared" si="63"/>
        <v>0</v>
      </c>
      <c r="T171" s="8">
        <f t="shared" si="48"/>
        <v>137498.93485714286</v>
      </c>
      <c r="U171" s="141">
        <v>553</v>
      </c>
      <c r="V171" s="141" t="s">
        <v>1193</v>
      </c>
      <c r="W171" s="95">
        <f t="shared" si="49"/>
        <v>0</v>
      </c>
      <c r="X171" s="139">
        <v>773.16599999999994</v>
      </c>
      <c r="Y171" s="142">
        <v>553</v>
      </c>
      <c r="Z171" s="143">
        <f t="shared" si="50"/>
        <v>0</v>
      </c>
      <c r="AA171" s="144">
        <v>2691750</v>
      </c>
      <c r="AB171" s="126">
        <f t="shared" si="64"/>
        <v>3481.4645237891996</v>
      </c>
      <c r="AC171" s="127">
        <f t="shared" si="65"/>
        <v>0.39565918569284531</v>
      </c>
      <c r="AD171" s="127">
        <f t="shared" si="66"/>
        <v>0.60434081430715469</v>
      </c>
      <c r="AE171" s="1">
        <f t="shared" si="51"/>
        <v>137498.93485714286</v>
      </c>
      <c r="AF171" s="8">
        <f t="shared" si="67"/>
        <v>83096.218257932138</v>
      </c>
      <c r="AG171" s="1"/>
      <c r="AH171" s="8">
        <f t="shared" si="68"/>
        <v>83096.218257932138</v>
      </c>
      <c r="AI171">
        <v>553</v>
      </c>
      <c r="AJ171" s="1">
        <v>799.2</v>
      </c>
      <c r="AK171" s="1">
        <v>817.42199999999991</v>
      </c>
      <c r="AM171" t="s">
        <v>914</v>
      </c>
      <c r="AN171">
        <v>553</v>
      </c>
      <c r="AO171">
        <v>1</v>
      </c>
      <c r="AP171" s="1">
        <v>137498.93</v>
      </c>
      <c r="AQ171" s="1">
        <v>11050</v>
      </c>
      <c r="AR171">
        <f t="shared" si="52"/>
        <v>0</v>
      </c>
    </row>
    <row r="172" spans="1:44">
      <c r="A172" s="139">
        <v>561</v>
      </c>
      <c r="B172" s="139">
        <v>561</v>
      </c>
      <c r="C172" s="8">
        <f t="shared" si="53"/>
        <v>0</v>
      </c>
      <c r="D172" s="140">
        <v>223</v>
      </c>
      <c r="E172" s="140">
        <v>63.28</v>
      </c>
      <c r="F172" s="140">
        <f t="shared" si="54"/>
        <v>63.28</v>
      </c>
      <c r="G172" s="1">
        <f t="shared" si="55"/>
        <v>43039</v>
      </c>
      <c r="H172" s="139">
        <v>0</v>
      </c>
      <c r="I172" s="8">
        <f t="shared" si="56"/>
        <v>0</v>
      </c>
      <c r="J172" s="1">
        <f t="shared" si="57"/>
        <v>0</v>
      </c>
      <c r="K172" s="1">
        <f t="shared" si="58"/>
        <v>43039</v>
      </c>
      <c r="L172" s="139">
        <v>26772</v>
      </c>
      <c r="M172" s="1">
        <f t="shared" si="59"/>
        <v>26772</v>
      </c>
      <c r="N172" s="8">
        <f t="shared" si="60"/>
        <v>43039</v>
      </c>
      <c r="O172" s="8">
        <f t="shared" si="61"/>
        <v>0</v>
      </c>
      <c r="P172" s="139">
        <v>0</v>
      </c>
      <c r="Q172" s="1">
        <f t="shared" si="62"/>
        <v>0</v>
      </c>
      <c r="R172" s="139">
        <v>0</v>
      </c>
      <c r="S172" s="1">
        <f t="shared" si="63"/>
        <v>0</v>
      </c>
      <c r="T172" s="8">
        <f t="shared" si="48"/>
        <v>43039</v>
      </c>
      <c r="U172" s="141">
        <v>561</v>
      </c>
      <c r="V172" s="141" t="s">
        <v>1194</v>
      </c>
      <c r="W172" s="95">
        <f t="shared" si="49"/>
        <v>0</v>
      </c>
      <c r="X172" s="139">
        <v>205.83</v>
      </c>
      <c r="Y172" s="142">
        <v>561</v>
      </c>
      <c r="Z172" s="143">
        <f t="shared" si="50"/>
        <v>0</v>
      </c>
      <c r="AA172" s="144">
        <v>1332378</v>
      </c>
      <c r="AB172" s="126">
        <f t="shared" si="64"/>
        <v>6473.1963270660253</v>
      </c>
      <c r="AC172" s="127">
        <f t="shared" si="65"/>
        <v>0.73566154992993937</v>
      </c>
      <c r="AD172" s="127">
        <f t="shared" si="66"/>
        <v>0.26433845007006063</v>
      </c>
      <c r="AE172" s="1">
        <f t="shared" si="51"/>
        <v>43039</v>
      </c>
      <c r="AF172" s="8">
        <f t="shared" si="67"/>
        <v>11376.862552565339</v>
      </c>
      <c r="AG172" s="1"/>
      <c r="AH172" s="8">
        <f t="shared" si="68"/>
        <v>11376.862552565339</v>
      </c>
      <c r="AI172">
        <v>561</v>
      </c>
      <c r="AJ172" s="1">
        <v>223</v>
      </c>
      <c r="AK172" s="1">
        <v>222.16800000000001</v>
      </c>
      <c r="AM172" t="s">
        <v>914</v>
      </c>
      <c r="AN172">
        <v>561</v>
      </c>
      <c r="AO172">
        <v>1</v>
      </c>
      <c r="AP172" s="1">
        <v>43039</v>
      </c>
      <c r="AQ172" s="1">
        <v>12500</v>
      </c>
      <c r="AR172">
        <f t="shared" si="52"/>
        <v>0</v>
      </c>
    </row>
    <row r="173" spans="1:44">
      <c r="A173" s="139">
        <v>564</v>
      </c>
      <c r="B173" s="139">
        <v>564</v>
      </c>
      <c r="C173" s="8">
        <f t="shared" si="53"/>
        <v>0</v>
      </c>
      <c r="D173" s="140">
        <v>2127.1999999999998</v>
      </c>
      <c r="E173" s="140">
        <v>42.79</v>
      </c>
      <c r="F173" s="140">
        <f t="shared" si="54"/>
        <v>42.79</v>
      </c>
      <c r="G173" s="1">
        <f t="shared" si="55"/>
        <v>410549.6</v>
      </c>
      <c r="H173" s="139">
        <v>0</v>
      </c>
      <c r="I173" s="8">
        <f t="shared" si="56"/>
        <v>0</v>
      </c>
      <c r="J173" s="1">
        <f t="shared" si="57"/>
        <v>0</v>
      </c>
      <c r="K173" s="1">
        <f t="shared" si="58"/>
        <v>410549.6</v>
      </c>
      <c r="L173" s="139">
        <v>226140.79999999999</v>
      </c>
      <c r="M173" s="1">
        <f t="shared" si="59"/>
        <v>226140.79999999999</v>
      </c>
      <c r="N173" s="8">
        <f t="shared" si="60"/>
        <v>410549.6</v>
      </c>
      <c r="O173" s="8">
        <f t="shared" si="61"/>
        <v>0</v>
      </c>
      <c r="P173" s="139">
        <v>0</v>
      </c>
      <c r="Q173" s="1">
        <f t="shared" si="62"/>
        <v>0</v>
      </c>
      <c r="R173" s="139">
        <v>0</v>
      </c>
      <c r="S173" s="1">
        <f t="shared" si="63"/>
        <v>0</v>
      </c>
      <c r="T173" s="8">
        <f t="shared" si="48"/>
        <v>410549.6</v>
      </c>
      <c r="U173" s="141">
        <v>564</v>
      </c>
      <c r="V173" s="141" t="s">
        <v>1195</v>
      </c>
      <c r="W173" s="95">
        <f t="shared" si="49"/>
        <v>0</v>
      </c>
      <c r="X173" s="139">
        <v>2186.1819999999998</v>
      </c>
      <c r="Y173" s="142">
        <v>564</v>
      </c>
      <c r="Z173" s="143">
        <f t="shared" si="50"/>
        <v>0</v>
      </c>
      <c r="AA173" s="144">
        <v>10489941</v>
      </c>
      <c r="AB173" s="126">
        <f t="shared" si="64"/>
        <v>4798.292639862555</v>
      </c>
      <c r="AC173" s="127">
        <f t="shared" si="65"/>
        <v>0.54531319955479285</v>
      </c>
      <c r="AD173" s="127">
        <f t="shared" si="66"/>
        <v>0.45468680044520715</v>
      </c>
      <c r="AE173" s="1">
        <f t="shared" si="51"/>
        <v>410549.6</v>
      </c>
      <c r="AF173" s="8">
        <f t="shared" si="67"/>
        <v>186671.48404805962</v>
      </c>
      <c r="AG173" s="1"/>
      <c r="AH173" s="8">
        <f t="shared" si="68"/>
        <v>186671.48404805962</v>
      </c>
      <c r="AI173">
        <v>564</v>
      </c>
      <c r="AJ173" s="1">
        <v>2127.1999999999998</v>
      </c>
      <c r="AK173" s="1">
        <v>2122.35</v>
      </c>
      <c r="AM173" t="s">
        <v>914</v>
      </c>
      <c r="AN173">
        <v>564</v>
      </c>
      <c r="AO173">
        <v>1</v>
      </c>
      <c r="AP173" s="1">
        <v>410549.6</v>
      </c>
      <c r="AQ173" s="1">
        <v>90000</v>
      </c>
      <c r="AR173">
        <f t="shared" si="52"/>
        <v>0</v>
      </c>
    </row>
    <row r="174" spans="1:44">
      <c r="A174" s="139">
        <v>577</v>
      </c>
      <c r="B174" s="139">
        <v>577</v>
      </c>
      <c r="C174" s="8">
        <f t="shared" si="53"/>
        <v>0</v>
      </c>
      <c r="D174" s="140">
        <v>464.8</v>
      </c>
      <c r="E174" s="140">
        <v>31.66</v>
      </c>
      <c r="F174" s="140">
        <f t="shared" si="54"/>
        <v>31.66</v>
      </c>
      <c r="G174" s="1">
        <f t="shared" si="55"/>
        <v>81145.846400000009</v>
      </c>
      <c r="H174" s="139">
        <v>0</v>
      </c>
      <c r="I174" s="8">
        <f t="shared" si="56"/>
        <v>0</v>
      </c>
      <c r="J174" s="1">
        <f t="shared" si="57"/>
        <v>0</v>
      </c>
      <c r="K174" s="1">
        <f t="shared" si="58"/>
        <v>81145.846400000009</v>
      </c>
      <c r="L174" s="139">
        <v>45378.47</v>
      </c>
      <c r="M174" s="1">
        <f t="shared" si="59"/>
        <v>45378.47</v>
      </c>
      <c r="N174" s="8">
        <f t="shared" si="60"/>
        <v>81145.846400000009</v>
      </c>
      <c r="O174" s="8">
        <f t="shared" si="61"/>
        <v>0</v>
      </c>
      <c r="P174" s="139">
        <v>0</v>
      </c>
      <c r="Q174" s="1">
        <f t="shared" si="62"/>
        <v>0</v>
      </c>
      <c r="R174" s="139">
        <v>0</v>
      </c>
      <c r="S174" s="1">
        <f t="shared" si="63"/>
        <v>0</v>
      </c>
      <c r="T174" s="8">
        <f t="shared" si="48"/>
        <v>81145.846400000009</v>
      </c>
      <c r="U174" s="141">
        <v>577</v>
      </c>
      <c r="V174" s="141" t="s">
        <v>1196</v>
      </c>
      <c r="W174" s="95">
        <f t="shared" si="49"/>
        <v>0</v>
      </c>
      <c r="X174" s="139">
        <v>481.822</v>
      </c>
      <c r="Y174" s="142">
        <v>577</v>
      </c>
      <c r="Z174" s="143">
        <f t="shared" si="50"/>
        <v>0</v>
      </c>
      <c r="AA174" s="144">
        <v>3307584</v>
      </c>
      <c r="AB174" s="126">
        <f t="shared" si="64"/>
        <v>6864.7425812852052</v>
      </c>
      <c r="AC174" s="127">
        <f t="shared" si="65"/>
        <v>0.7801597405755335</v>
      </c>
      <c r="AD174" s="127">
        <f t="shared" si="66"/>
        <v>0.2198402594244665</v>
      </c>
      <c r="AE174" s="1">
        <f t="shared" si="51"/>
        <v>81145.846400000009</v>
      </c>
      <c r="AF174" s="8">
        <f t="shared" si="67"/>
        <v>17839.123923793912</v>
      </c>
      <c r="AG174" s="1"/>
      <c r="AH174" s="8">
        <f t="shared" si="68"/>
        <v>17839.123923793912</v>
      </c>
      <c r="AI174">
        <v>577</v>
      </c>
      <c r="AJ174" s="1">
        <v>464.8</v>
      </c>
      <c r="AK174" s="1">
        <v>464.24399999999997</v>
      </c>
      <c r="AM174" t="s">
        <v>914</v>
      </c>
      <c r="AN174">
        <v>577</v>
      </c>
      <c r="AO174">
        <v>1</v>
      </c>
      <c r="AP174" s="1">
        <v>81145.850000000006</v>
      </c>
      <c r="AQ174" s="1">
        <v>18470</v>
      </c>
      <c r="AR174">
        <f t="shared" si="52"/>
        <v>0</v>
      </c>
    </row>
    <row r="175" spans="1:44">
      <c r="A175" s="139">
        <v>578</v>
      </c>
      <c r="B175" s="139">
        <v>578</v>
      </c>
      <c r="C175" s="8">
        <f t="shared" si="53"/>
        <v>0</v>
      </c>
      <c r="D175" s="140">
        <v>1776.8</v>
      </c>
      <c r="E175" s="140">
        <v>37.49</v>
      </c>
      <c r="F175" s="140">
        <f t="shared" si="54"/>
        <v>37.49</v>
      </c>
      <c r="G175" s="1">
        <f t="shared" si="55"/>
        <v>342922.39999999997</v>
      </c>
      <c r="H175" s="139">
        <v>584453.63</v>
      </c>
      <c r="I175" s="8">
        <f t="shared" si="56"/>
        <v>1</v>
      </c>
      <c r="J175" s="1">
        <f t="shared" si="57"/>
        <v>584453.63</v>
      </c>
      <c r="K175" s="1">
        <f t="shared" si="58"/>
        <v>927376.03</v>
      </c>
      <c r="L175" s="139">
        <v>741168.83</v>
      </c>
      <c r="M175" s="1">
        <f t="shared" si="59"/>
        <v>741168.83</v>
      </c>
      <c r="N175" s="8">
        <f t="shared" si="60"/>
        <v>927376.03</v>
      </c>
      <c r="O175" s="8">
        <f t="shared" si="61"/>
        <v>0</v>
      </c>
      <c r="P175" s="139">
        <v>0</v>
      </c>
      <c r="Q175" s="1">
        <f t="shared" si="62"/>
        <v>0</v>
      </c>
      <c r="R175" s="139">
        <v>0</v>
      </c>
      <c r="S175" s="1">
        <f t="shared" si="63"/>
        <v>0</v>
      </c>
      <c r="T175" s="8">
        <f t="shared" si="48"/>
        <v>927376.03</v>
      </c>
      <c r="U175" s="141">
        <v>578</v>
      </c>
      <c r="V175" s="141" t="s">
        <v>1197</v>
      </c>
      <c r="W175" s="95">
        <f t="shared" si="49"/>
        <v>0</v>
      </c>
      <c r="X175" s="139">
        <v>1808.8639999999998</v>
      </c>
      <c r="Y175" s="142">
        <v>578</v>
      </c>
      <c r="Z175" s="143">
        <f t="shared" si="50"/>
        <v>0</v>
      </c>
      <c r="AA175" s="144">
        <v>7985561</v>
      </c>
      <c r="AB175" s="126">
        <f t="shared" si="64"/>
        <v>4414.6829170131095</v>
      </c>
      <c r="AC175" s="127">
        <f t="shared" si="65"/>
        <v>0.50171697459562681</v>
      </c>
      <c r="AD175" s="127">
        <f t="shared" si="66"/>
        <v>0.49828302540437319</v>
      </c>
      <c r="AE175" s="1">
        <f t="shared" si="51"/>
        <v>342922.39999999997</v>
      </c>
      <c r="AF175" s="8">
        <f t="shared" si="67"/>
        <v>170872.41095092861</v>
      </c>
      <c r="AG175" s="1"/>
      <c r="AH175" s="8">
        <f t="shared" si="68"/>
        <v>170872.41095092861</v>
      </c>
      <c r="AI175">
        <v>578</v>
      </c>
      <c r="AJ175" s="1">
        <v>1776.8</v>
      </c>
      <c r="AK175" s="1">
        <v>1774.8</v>
      </c>
      <c r="AM175" t="s">
        <v>914</v>
      </c>
      <c r="AN175">
        <v>578</v>
      </c>
      <c r="AO175">
        <v>1</v>
      </c>
      <c r="AP175" s="1">
        <v>342922.4</v>
      </c>
      <c r="AQ175" s="1">
        <v>43000</v>
      </c>
      <c r="AR175">
        <f t="shared" si="52"/>
        <v>0</v>
      </c>
    </row>
    <row r="176" spans="1:44">
      <c r="A176" s="139">
        <v>581</v>
      </c>
      <c r="B176" s="139">
        <v>581</v>
      </c>
      <c r="C176" s="8">
        <f t="shared" si="53"/>
        <v>0</v>
      </c>
      <c r="D176" s="140">
        <v>432.2</v>
      </c>
      <c r="E176" s="140">
        <v>54.09</v>
      </c>
      <c r="F176" s="140">
        <f t="shared" si="54"/>
        <v>54.09</v>
      </c>
      <c r="G176" s="1">
        <f t="shared" si="55"/>
        <v>83414.599999999991</v>
      </c>
      <c r="H176" s="139">
        <v>0</v>
      </c>
      <c r="I176" s="8">
        <f t="shared" si="56"/>
        <v>0</v>
      </c>
      <c r="J176" s="1">
        <f t="shared" si="57"/>
        <v>0</v>
      </c>
      <c r="K176" s="1">
        <f t="shared" si="58"/>
        <v>83414.599999999991</v>
      </c>
      <c r="L176" s="139">
        <v>44819.53</v>
      </c>
      <c r="M176" s="1">
        <f t="shared" si="59"/>
        <v>44819.53</v>
      </c>
      <c r="N176" s="8">
        <f t="shared" si="60"/>
        <v>83414.599999999991</v>
      </c>
      <c r="O176" s="8">
        <f t="shared" si="61"/>
        <v>0</v>
      </c>
      <c r="P176" s="139">
        <v>0</v>
      </c>
      <c r="Q176" s="1">
        <f t="shared" si="62"/>
        <v>0</v>
      </c>
      <c r="R176" s="139">
        <v>0</v>
      </c>
      <c r="S176" s="1">
        <f t="shared" si="63"/>
        <v>0</v>
      </c>
      <c r="T176" s="8">
        <f t="shared" si="48"/>
        <v>83414.599999999991</v>
      </c>
      <c r="U176" s="141">
        <v>581</v>
      </c>
      <c r="V176" s="141" t="s">
        <v>1198</v>
      </c>
      <c r="W176" s="95">
        <f t="shared" si="49"/>
        <v>0</v>
      </c>
      <c r="X176" s="139">
        <v>397.87400000000002</v>
      </c>
      <c r="Y176" s="142">
        <v>581</v>
      </c>
      <c r="Z176" s="143">
        <f t="shared" si="50"/>
        <v>0</v>
      </c>
      <c r="AA176" s="144">
        <v>3553671</v>
      </c>
      <c r="AB176" s="126">
        <f t="shared" si="64"/>
        <v>8931.6492155808119</v>
      </c>
      <c r="AC176" s="127">
        <f t="shared" si="65"/>
        <v>1</v>
      </c>
      <c r="AD176" s="127">
        <f t="shared" si="66"/>
        <v>0</v>
      </c>
      <c r="AE176" s="1">
        <f t="shared" si="51"/>
        <v>83414.599999999991</v>
      </c>
      <c r="AF176" s="8">
        <f t="shared" si="67"/>
        <v>0</v>
      </c>
      <c r="AG176" s="1"/>
      <c r="AH176" s="8">
        <f t="shared" si="68"/>
        <v>0</v>
      </c>
      <c r="AI176">
        <v>581</v>
      </c>
      <c r="AJ176" s="1">
        <v>432.2</v>
      </c>
      <c r="AK176" s="1">
        <v>432.2820000000001</v>
      </c>
      <c r="AM176" t="s">
        <v>914</v>
      </c>
      <c r="AN176">
        <v>581</v>
      </c>
      <c r="AO176">
        <v>1</v>
      </c>
      <c r="AP176" s="1">
        <v>83414.600000000006</v>
      </c>
      <c r="AQ176" s="1">
        <v>17158.73</v>
      </c>
      <c r="AR176">
        <f t="shared" si="52"/>
        <v>0</v>
      </c>
    </row>
    <row r="177" spans="1:44">
      <c r="A177" s="139">
        <v>592</v>
      </c>
      <c r="B177" s="139">
        <v>592</v>
      </c>
      <c r="C177" s="8">
        <f t="shared" si="53"/>
        <v>0</v>
      </c>
      <c r="D177" s="140">
        <v>193</v>
      </c>
      <c r="E177" s="140">
        <v>54.96</v>
      </c>
      <c r="F177" s="140">
        <f t="shared" si="54"/>
        <v>54.96</v>
      </c>
      <c r="G177" s="1">
        <f t="shared" si="55"/>
        <v>37249</v>
      </c>
      <c r="H177" s="139">
        <v>0</v>
      </c>
      <c r="I177" s="8">
        <f t="shared" si="56"/>
        <v>0</v>
      </c>
      <c r="J177" s="1">
        <f t="shared" si="57"/>
        <v>0</v>
      </c>
      <c r="K177" s="1">
        <f t="shared" si="58"/>
        <v>37249</v>
      </c>
      <c r="L177" s="139">
        <v>24247.58</v>
      </c>
      <c r="M177" s="1">
        <f t="shared" si="59"/>
        <v>24247.58</v>
      </c>
      <c r="N177" s="8">
        <f t="shared" si="60"/>
        <v>37249</v>
      </c>
      <c r="O177" s="8">
        <f t="shared" si="61"/>
        <v>0</v>
      </c>
      <c r="P177" s="139">
        <v>0</v>
      </c>
      <c r="Q177" s="1">
        <f t="shared" si="62"/>
        <v>0</v>
      </c>
      <c r="R177" s="139">
        <v>0</v>
      </c>
      <c r="S177" s="1">
        <f t="shared" si="63"/>
        <v>0</v>
      </c>
      <c r="T177" s="8">
        <f t="shared" si="48"/>
        <v>37249</v>
      </c>
      <c r="U177" s="141">
        <v>592</v>
      </c>
      <c r="V177" s="141" t="s">
        <v>1199</v>
      </c>
      <c r="W177" s="95">
        <f t="shared" si="49"/>
        <v>0</v>
      </c>
      <c r="X177" s="139">
        <v>205.93200000000002</v>
      </c>
      <c r="Y177" s="142">
        <v>592</v>
      </c>
      <c r="Z177" s="143">
        <f t="shared" si="50"/>
        <v>0</v>
      </c>
      <c r="AA177" s="144">
        <v>2236137</v>
      </c>
      <c r="AB177" s="126">
        <f t="shared" si="64"/>
        <v>10858.618378882349</v>
      </c>
      <c r="AC177" s="127">
        <f t="shared" si="65"/>
        <v>1</v>
      </c>
      <c r="AD177" s="127">
        <f t="shared" si="66"/>
        <v>0</v>
      </c>
      <c r="AE177" s="1">
        <f t="shared" si="51"/>
        <v>37249</v>
      </c>
      <c r="AF177" s="8">
        <f t="shared" si="67"/>
        <v>0</v>
      </c>
      <c r="AG177" s="1"/>
      <c r="AH177" s="8">
        <f t="shared" si="68"/>
        <v>0</v>
      </c>
      <c r="AI177">
        <v>592</v>
      </c>
      <c r="AJ177" s="1">
        <v>193</v>
      </c>
      <c r="AK177" s="1">
        <v>191.80200000000002</v>
      </c>
      <c r="AM177" t="s">
        <v>914</v>
      </c>
      <c r="AN177">
        <v>592</v>
      </c>
      <c r="AO177">
        <v>1</v>
      </c>
      <c r="AP177" s="1">
        <v>37249</v>
      </c>
      <c r="AQ177" s="1">
        <v>11895.58</v>
      </c>
      <c r="AR177">
        <f t="shared" si="52"/>
        <v>0</v>
      </c>
    </row>
    <row r="178" spans="1:44">
      <c r="A178" s="139">
        <v>593</v>
      </c>
      <c r="B178" s="139">
        <v>593</v>
      </c>
      <c r="C178" s="8">
        <f t="shared" si="53"/>
        <v>0</v>
      </c>
      <c r="D178" s="140">
        <v>1384.2</v>
      </c>
      <c r="E178" s="140">
        <v>37.01</v>
      </c>
      <c r="F178" s="140">
        <f t="shared" si="54"/>
        <v>37.01</v>
      </c>
      <c r="G178" s="1">
        <f t="shared" si="55"/>
        <v>267150.60000000003</v>
      </c>
      <c r="H178" s="139">
        <v>518101.5</v>
      </c>
      <c r="I178" s="8">
        <f t="shared" si="56"/>
        <v>1</v>
      </c>
      <c r="J178" s="1">
        <f t="shared" si="57"/>
        <v>518101.5</v>
      </c>
      <c r="K178" s="1">
        <f t="shared" si="58"/>
        <v>785252.10000000009</v>
      </c>
      <c r="L178" s="139">
        <v>661340.30000000005</v>
      </c>
      <c r="M178" s="1">
        <f t="shared" si="59"/>
        <v>661340.30000000005</v>
      </c>
      <c r="N178" s="8">
        <f t="shared" si="60"/>
        <v>785252.10000000009</v>
      </c>
      <c r="O178" s="8">
        <f t="shared" si="61"/>
        <v>0</v>
      </c>
      <c r="P178" s="139">
        <v>0</v>
      </c>
      <c r="Q178" s="1">
        <f t="shared" si="62"/>
        <v>0</v>
      </c>
      <c r="R178" s="139">
        <v>0</v>
      </c>
      <c r="S178" s="1">
        <f t="shared" si="63"/>
        <v>0</v>
      </c>
      <c r="T178" s="8">
        <f t="shared" si="48"/>
        <v>785252.10000000009</v>
      </c>
      <c r="U178" s="141">
        <v>593</v>
      </c>
      <c r="V178" s="141" t="s">
        <v>1200</v>
      </c>
      <c r="W178" s="95">
        <f t="shared" si="49"/>
        <v>0</v>
      </c>
      <c r="X178" s="139">
        <v>1345.7859999999998</v>
      </c>
      <c r="Y178" s="142">
        <v>593</v>
      </c>
      <c r="Z178" s="143">
        <f t="shared" si="50"/>
        <v>0</v>
      </c>
      <c r="AA178" s="144">
        <v>8067603</v>
      </c>
      <c r="AB178" s="126">
        <f t="shared" si="64"/>
        <v>5994.7146128730728</v>
      </c>
      <c r="AC178" s="127">
        <f t="shared" si="65"/>
        <v>0.68128337542524819</v>
      </c>
      <c r="AD178" s="127">
        <f t="shared" si="66"/>
        <v>0.31871662457475181</v>
      </c>
      <c r="AE178" s="1">
        <f t="shared" si="51"/>
        <v>267150.60000000003</v>
      </c>
      <c r="AF178" s="8">
        <f t="shared" si="67"/>
        <v>85145.3374851197</v>
      </c>
      <c r="AG178" s="1"/>
      <c r="AH178" s="8">
        <f t="shared" si="68"/>
        <v>85145.3374851197</v>
      </c>
      <c r="AI178">
        <v>593</v>
      </c>
      <c r="AJ178" s="1">
        <v>1384.2</v>
      </c>
      <c r="AK178" s="1">
        <v>1379.2039999999997</v>
      </c>
      <c r="AM178" t="s">
        <v>914</v>
      </c>
      <c r="AN178">
        <v>593</v>
      </c>
      <c r="AO178">
        <v>1</v>
      </c>
      <c r="AP178" s="1">
        <v>267150.59999999998</v>
      </c>
      <c r="AQ178" s="1">
        <v>54650</v>
      </c>
      <c r="AR178">
        <f t="shared" si="52"/>
        <v>0</v>
      </c>
    </row>
    <row r="179" spans="1:44">
      <c r="A179" s="139">
        <v>595</v>
      </c>
      <c r="B179" s="139">
        <v>595</v>
      </c>
      <c r="C179" s="8">
        <f t="shared" si="53"/>
        <v>0</v>
      </c>
      <c r="D179" s="140">
        <v>2031.4</v>
      </c>
      <c r="E179" s="140">
        <v>29.06</v>
      </c>
      <c r="F179" s="140">
        <f t="shared" si="54"/>
        <v>29.06</v>
      </c>
      <c r="G179" s="1">
        <f t="shared" si="55"/>
        <v>325521.98320000002</v>
      </c>
      <c r="H179" s="139">
        <v>475860</v>
      </c>
      <c r="I179" s="8">
        <f t="shared" si="56"/>
        <v>1</v>
      </c>
      <c r="J179" s="1">
        <f t="shared" si="57"/>
        <v>475860</v>
      </c>
      <c r="K179" s="1">
        <f t="shared" si="58"/>
        <v>801381.98320000002</v>
      </c>
      <c r="L179" s="139">
        <v>702805.11</v>
      </c>
      <c r="M179" s="1">
        <f t="shared" si="59"/>
        <v>702805.11</v>
      </c>
      <c r="N179" s="8">
        <f t="shared" si="60"/>
        <v>801381.98320000002</v>
      </c>
      <c r="O179" s="8">
        <f t="shared" si="61"/>
        <v>0</v>
      </c>
      <c r="P179" s="139">
        <v>0</v>
      </c>
      <c r="Q179" s="1">
        <f t="shared" si="62"/>
        <v>0</v>
      </c>
      <c r="R179" s="139">
        <v>0</v>
      </c>
      <c r="S179" s="1">
        <f t="shared" si="63"/>
        <v>0</v>
      </c>
      <c r="T179" s="8">
        <f t="shared" si="48"/>
        <v>801381.98320000002</v>
      </c>
      <c r="U179" s="141">
        <v>595</v>
      </c>
      <c r="V179" s="141" t="s">
        <v>1201</v>
      </c>
      <c r="W179" s="95">
        <f t="shared" si="49"/>
        <v>0</v>
      </c>
      <c r="X179" s="139">
        <v>1934.1879999999999</v>
      </c>
      <c r="Y179" s="142">
        <v>595</v>
      </c>
      <c r="Z179" s="143">
        <f t="shared" si="50"/>
        <v>0</v>
      </c>
      <c r="AA179" s="144">
        <v>9568208</v>
      </c>
      <c r="AB179" s="126">
        <f t="shared" si="64"/>
        <v>4946.8862385662615</v>
      </c>
      <c r="AC179" s="127">
        <f t="shared" si="65"/>
        <v>0.5622004669276307</v>
      </c>
      <c r="AD179" s="127">
        <f t="shared" si="66"/>
        <v>0.4377995330723693</v>
      </c>
      <c r="AE179" s="1">
        <f t="shared" si="51"/>
        <v>392060.2</v>
      </c>
      <c r="AF179" s="8">
        <f t="shared" si="67"/>
        <v>171643.77249625971</v>
      </c>
      <c r="AG179" s="1"/>
      <c r="AH179" s="8">
        <f t="shared" si="68"/>
        <v>171643.77249625971</v>
      </c>
      <c r="AI179">
        <v>595</v>
      </c>
      <c r="AJ179" s="1">
        <v>2031.4</v>
      </c>
      <c r="AK179" s="1">
        <v>2023.64</v>
      </c>
      <c r="AM179" t="s">
        <v>914</v>
      </c>
      <c r="AN179">
        <v>595</v>
      </c>
      <c r="AO179">
        <v>1</v>
      </c>
      <c r="AP179" s="1">
        <v>325521.98</v>
      </c>
      <c r="AQ179" s="1">
        <v>119000</v>
      </c>
      <c r="AR179">
        <f t="shared" si="52"/>
        <v>0</v>
      </c>
    </row>
    <row r="180" spans="1:44">
      <c r="A180" s="139">
        <v>599</v>
      </c>
      <c r="B180" s="139">
        <v>599</v>
      </c>
      <c r="C180" s="8">
        <f t="shared" si="53"/>
        <v>0</v>
      </c>
      <c r="D180" s="140">
        <v>499.2</v>
      </c>
      <c r="E180" s="140">
        <v>45.84</v>
      </c>
      <c r="F180" s="140">
        <f t="shared" si="54"/>
        <v>45.84</v>
      </c>
      <c r="G180" s="1">
        <f t="shared" si="55"/>
        <v>96345.599999999991</v>
      </c>
      <c r="H180" s="139">
        <v>0</v>
      </c>
      <c r="I180" s="8">
        <f t="shared" si="56"/>
        <v>0</v>
      </c>
      <c r="J180" s="1">
        <f t="shared" si="57"/>
        <v>0</v>
      </c>
      <c r="K180" s="1">
        <f t="shared" si="58"/>
        <v>96345.599999999991</v>
      </c>
      <c r="L180" s="139">
        <v>60177.919999999998</v>
      </c>
      <c r="M180" s="1">
        <f t="shared" si="59"/>
        <v>60177.919999999998</v>
      </c>
      <c r="N180" s="8">
        <f t="shared" si="60"/>
        <v>96345.599999999991</v>
      </c>
      <c r="O180" s="8">
        <f t="shared" si="61"/>
        <v>0</v>
      </c>
      <c r="P180" s="139">
        <v>0</v>
      </c>
      <c r="Q180" s="1">
        <f t="shared" si="62"/>
        <v>0</v>
      </c>
      <c r="R180" s="139">
        <v>0</v>
      </c>
      <c r="S180" s="1">
        <f t="shared" si="63"/>
        <v>0</v>
      </c>
      <c r="T180" s="8">
        <f t="shared" si="48"/>
        <v>96345.599999999991</v>
      </c>
      <c r="U180" s="141">
        <v>599</v>
      </c>
      <c r="V180" s="141" t="s">
        <v>1202</v>
      </c>
      <c r="W180" s="95">
        <f t="shared" si="49"/>
        <v>0</v>
      </c>
      <c r="X180" s="139">
        <v>476.584</v>
      </c>
      <c r="Y180" s="142">
        <v>599</v>
      </c>
      <c r="Z180" s="143">
        <f t="shared" si="50"/>
        <v>0</v>
      </c>
      <c r="AA180" s="144">
        <v>3815404</v>
      </c>
      <c r="AB180" s="126">
        <f t="shared" si="64"/>
        <v>8005.7324626928303</v>
      </c>
      <c r="AC180" s="127">
        <f t="shared" si="65"/>
        <v>0.90983020663278047</v>
      </c>
      <c r="AD180" s="127">
        <f t="shared" si="66"/>
        <v>9.0169793367219531E-2</v>
      </c>
      <c r="AE180" s="1">
        <f t="shared" si="51"/>
        <v>96345.599999999991</v>
      </c>
      <c r="AF180" s="8">
        <f t="shared" si="67"/>
        <v>8687.4628438407854</v>
      </c>
      <c r="AG180" s="1"/>
      <c r="AH180" s="8">
        <f t="shared" si="68"/>
        <v>8687.4628438407854</v>
      </c>
      <c r="AI180">
        <v>599</v>
      </c>
      <c r="AJ180" s="1">
        <v>499.2</v>
      </c>
      <c r="AK180" s="1">
        <v>497.22800000000001</v>
      </c>
      <c r="AM180" t="s">
        <v>914</v>
      </c>
      <c r="AN180">
        <v>599</v>
      </c>
      <c r="AO180">
        <v>1</v>
      </c>
      <c r="AP180" s="1">
        <v>96345.600000000006</v>
      </c>
      <c r="AQ180" s="1">
        <v>28229.119999999999</v>
      </c>
      <c r="AR180">
        <f t="shared" si="52"/>
        <v>0</v>
      </c>
    </row>
    <row r="181" spans="1:44">
      <c r="A181" s="139">
        <v>600</v>
      </c>
      <c r="B181" s="139">
        <v>600</v>
      </c>
      <c r="C181" s="8">
        <f t="shared" si="53"/>
        <v>0</v>
      </c>
      <c r="D181" s="140">
        <v>271</v>
      </c>
      <c r="E181" s="140">
        <v>30.16</v>
      </c>
      <c r="F181" s="140">
        <f t="shared" si="54"/>
        <v>30.16</v>
      </c>
      <c r="G181" s="1">
        <f t="shared" si="55"/>
        <v>45070.242285714288</v>
      </c>
      <c r="H181" s="139">
        <v>0</v>
      </c>
      <c r="I181" s="8">
        <f t="shared" si="56"/>
        <v>0</v>
      </c>
      <c r="J181" s="1">
        <f t="shared" si="57"/>
        <v>0</v>
      </c>
      <c r="K181" s="1">
        <f t="shared" si="58"/>
        <v>45070.242285714288</v>
      </c>
      <c r="L181" s="139">
        <v>30313.78</v>
      </c>
      <c r="M181" s="1">
        <f t="shared" si="59"/>
        <v>30313.78</v>
      </c>
      <c r="N181" s="8">
        <f t="shared" si="60"/>
        <v>45070.242285714288</v>
      </c>
      <c r="O181" s="8">
        <f t="shared" si="61"/>
        <v>0</v>
      </c>
      <c r="P181" s="139">
        <v>0</v>
      </c>
      <c r="Q181" s="1">
        <f t="shared" si="62"/>
        <v>0</v>
      </c>
      <c r="R181" s="139">
        <v>0</v>
      </c>
      <c r="S181" s="1">
        <f t="shared" si="63"/>
        <v>0</v>
      </c>
      <c r="T181" s="8">
        <f t="shared" si="48"/>
        <v>45070.242285714288</v>
      </c>
      <c r="U181" s="141">
        <v>600</v>
      </c>
      <c r="V181" s="141" t="s">
        <v>1203</v>
      </c>
      <c r="W181" s="95">
        <f t="shared" si="49"/>
        <v>0</v>
      </c>
      <c r="X181" s="139">
        <v>283.49599999999998</v>
      </c>
      <c r="Y181" s="142">
        <v>600</v>
      </c>
      <c r="Z181" s="143">
        <f t="shared" si="50"/>
        <v>0</v>
      </c>
      <c r="AA181" s="144">
        <v>3263887</v>
      </c>
      <c r="AB181" s="126">
        <f t="shared" si="64"/>
        <v>11512.991364957532</v>
      </c>
      <c r="AC181" s="127">
        <f t="shared" si="65"/>
        <v>1</v>
      </c>
      <c r="AD181" s="127">
        <f t="shared" si="66"/>
        <v>0</v>
      </c>
      <c r="AE181" s="1">
        <f t="shared" si="51"/>
        <v>45070.242285714288</v>
      </c>
      <c r="AF181" s="8">
        <f t="shared" si="67"/>
        <v>0</v>
      </c>
      <c r="AG181" s="1"/>
      <c r="AH181" s="8">
        <f t="shared" si="68"/>
        <v>0</v>
      </c>
      <c r="AI181">
        <v>600</v>
      </c>
      <c r="AJ181" s="1">
        <v>271</v>
      </c>
      <c r="AK181" s="1">
        <v>269.33400000000006</v>
      </c>
      <c r="AM181" t="s">
        <v>914</v>
      </c>
      <c r="AN181">
        <v>600</v>
      </c>
      <c r="AO181">
        <v>1</v>
      </c>
      <c r="AP181" s="1">
        <v>45070.239999999998</v>
      </c>
      <c r="AQ181" s="1">
        <v>15368.21</v>
      </c>
      <c r="AR181">
        <f t="shared" si="52"/>
        <v>0</v>
      </c>
    </row>
    <row r="182" spans="1:44">
      <c r="A182" s="139">
        <v>601</v>
      </c>
      <c r="B182" s="139">
        <v>601</v>
      </c>
      <c r="C182" s="8">
        <f t="shared" si="53"/>
        <v>0</v>
      </c>
      <c r="D182" s="140">
        <v>699.8</v>
      </c>
      <c r="E182" s="140">
        <v>41.6</v>
      </c>
      <c r="F182" s="140">
        <f t="shared" si="54"/>
        <v>41.6</v>
      </c>
      <c r="G182" s="1">
        <f t="shared" si="55"/>
        <v>135061.4</v>
      </c>
      <c r="H182" s="139">
        <v>223366.23</v>
      </c>
      <c r="I182" s="8">
        <f t="shared" si="56"/>
        <v>1</v>
      </c>
      <c r="J182" s="1">
        <f t="shared" si="57"/>
        <v>223366.23</v>
      </c>
      <c r="K182" s="1">
        <f t="shared" si="58"/>
        <v>358427.63</v>
      </c>
      <c r="L182" s="139">
        <v>268153.43</v>
      </c>
      <c r="M182" s="1">
        <f t="shared" si="59"/>
        <v>268153.43</v>
      </c>
      <c r="N182" s="8">
        <f t="shared" si="60"/>
        <v>358427.63</v>
      </c>
      <c r="O182" s="8">
        <f t="shared" si="61"/>
        <v>0</v>
      </c>
      <c r="P182" s="139">
        <v>61651.15</v>
      </c>
      <c r="Q182" s="1">
        <f t="shared" si="62"/>
        <v>61651.15</v>
      </c>
      <c r="R182" s="139">
        <v>0</v>
      </c>
      <c r="S182" s="1">
        <f t="shared" si="63"/>
        <v>0</v>
      </c>
      <c r="T182" s="8">
        <f t="shared" si="48"/>
        <v>296776.48</v>
      </c>
      <c r="U182" s="141">
        <v>601</v>
      </c>
      <c r="V182" s="141" t="s">
        <v>1204</v>
      </c>
      <c r="W182" s="95">
        <f t="shared" si="49"/>
        <v>0</v>
      </c>
      <c r="X182" s="139">
        <v>715.14799999999991</v>
      </c>
      <c r="Y182" s="142">
        <v>601</v>
      </c>
      <c r="Z182" s="143">
        <f t="shared" si="50"/>
        <v>0</v>
      </c>
      <c r="AA182" s="144">
        <v>2862087</v>
      </c>
      <c r="AB182" s="126">
        <f t="shared" si="64"/>
        <v>4002.0904763769181</v>
      </c>
      <c r="AC182" s="127">
        <f t="shared" si="65"/>
        <v>0.45482694082688874</v>
      </c>
      <c r="AD182" s="127">
        <f t="shared" si="66"/>
        <v>0.54517305917311121</v>
      </c>
      <c r="AE182" s="1">
        <f t="shared" si="51"/>
        <v>135061.4</v>
      </c>
      <c r="AF182" s="8">
        <f t="shared" si="67"/>
        <v>73631.836614203232</v>
      </c>
      <c r="AG182" s="1"/>
      <c r="AH182" s="8">
        <f t="shared" si="68"/>
        <v>73631.836614203232</v>
      </c>
      <c r="AI182">
        <v>601</v>
      </c>
      <c r="AJ182" s="1">
        <v>699.8</v>
      </c>
      <c r="AK182" s="1">
        <v>697.55</v>
      </c>
      <c r="AM182" t="s">
        <v>914</v>
      </c>
      <c r="AN182">
        <v>601</v>
      </c>
      <c r="AO182">
        <v>1</v>
      </c>
      <c r="AP182" s="1">
        <v>135061.4</v>
      </c>
      <c r="AQ182" s="1">
        <v>0</v>
      </c>
      <c r="AR182">
        <f t="shared" si="52"/>
        <v>0</v>
      </c>
    </row>
    <row r="183" spans="1:44">
      <c r="A183" s="139">
        <v>621</v>
      </c>
      <c r="B183" s="139">
        <v>621</v>
      </c>
      <c r="C183" s="8">
        <f t="shared" si="53"/>
        <v>0</v>
      </c>
      <c r="D183" s="140">
        <v>12062.6</v>
      </c>
      <c r="E183" s="140">
        <v>44.22</v>
      </c>
      <c r="F183" s="140">
        <f t="shared" si="54"/>
        <v>44.22</v>
      </c>
      <c r="G183" s="1">
        <f t="shared" si="55"/>
        <v>2328081.8000000003</v>
      </c>
      <c r="H183" s="139">
        <v>0</v>
      </c>
      <c r="I183" s="8">
        <f t="shared" si="56"/>
        <v>0</v>
      </c>
      <c r="J183" s="1">
        <f t="shared" si="57"/>
        <v>0</v>
      </c>
      <c r="K183" s="1">
        <f t="shared" si="58"/>
        <v>2328081.8000000003</v>
      </c>
      <c r="L183" s="139">
        <v>7505359.6600000001</v>
      </c>
      <c r="M183" s="1">
        <f t="shared" si="59"/>
        <v>7505359.6600000001</v>
      </c>
      <c r="N183" s="8">
        <f t="shared" si="60"/>
        <v>7505359.6600000001</v>
      </c>
      <c r="O183" s="8">
        <f t="shared" si="61"/>
        <v>1</v>
      </c>
      <c r="P183" s="139">
        <v>0</v>
      </c>
      <c r="Q183" s="1">
        <f t="shared" si="62"/>
        <v>0</v>
      </c>
      <c r="R183" s="139">
        <v>0</v>
      </c>
      <c r="S183" s="1">
        <f t="shared" si="63"/>
        <v>0</v>
      </c>
      <c r="T183" s="8">
        <f t="shared" si="48"/>
        <v>7505359.6600000001</v>
      </c>
      <c r="U183" s="141">
        <v>621</v>
      </c>
      <c r="V183" s="141" t="s">
        <v>1205</v>
      </c>
      <c r="W183" s="95">
        <f t="shared" si="49"/>
        <v>0</v>
      </c>
      <c r="X183" s="139">
        <v>11193.2945</v>
      </c>
      <c r="Y183" s="142">
        <v>621</v>
      </c>
      <c r="Z183" s="143">
        <f t="shared" si="50"/>
        <v>0</v>
      </c>
      <c r="AA183" s="144">
        <v>88720169</v>
      </c>
      <c r="AB183" s="126">
        <f t="shared" si="64"/>
        <v>7926.1891125977254</v>
      </c>
      <c r="AC183" s="127">
        <f t="shared" si="65"/>
        <v>0.90079031640530338</v>
      </c>
      <c r="AD183" s="127">
        <f t="shared" si="66"/>
        <v>9.9209683594696618E-2</v>
      </c>
      <c r="AE183" s="1">
        <f t="shared" si="51"/>
        <v>2328081.8000000003</v>
      </c>
      <c r="AF183" s="8">
        <f t="shared" si="67"/>
        <v>230968.2587605718</v>
      </c>
      <c r="AG183" s="1"/>
      <c r="AH183" s="8">
        <f t="shared" si="68"/>
        <v>230968.2587605718</v>
      </c>
      <c r="AI183">
        <v>621</v>
      </c>
      <c r="AJ183" s="1">
        <v>12062.6</v>
      </c>
      <c r="AK183" s="1">
        <v>12015.026</v>
      </c>
      <c r="AM183" t="s">
        <v>914</v>
      </c>
      <c r="AN183">
        <v>621</v>
      </c>
      <c r="AO183">
        <v>1</v>
      </c>
      <c r="AP183" s="1">
        <v>2328081.7999999998</v>
      </c>
      <c r="AQ183" s="1">
        <v>378840</v>
      </c>
      <c r="AR183">
        <f t="shared" si="52"/>
        <v>0</v>
      </c>
    </row>
    <row r="184" spans="1:44">
      <c r="A184" s="139">
        <v>622</v>
      </c>
      <c r="B184" s="139">
        <v>622</v>
      </c>
      <c r="C184" s="8">
        <f t="shared" si="53"/>
        <v>0</v>
      </c>
      <c r="D184" s="140">
        <v>11791.6</v>
      </c>
      <c r="E184" s="140">
        <v>39.93</v>
      </c>
      <c r="F184" s="140">
        <f t="shared" si="54"/>
        <v>39.93</v>
      </c>
      <c r="G184" s="1">
        <f t="shared" si="55"/>
        <v>2275778.8000000003</v>
      </c>
      <c r="H184" s="139">
        <v>360000</v>
      </c>
      <c r="I184" s="8">
        <f t="shared" si="56"/>
        <v>1</v>
      </c>
      <c r="J184" s="1">
        <f t="shared" si="57"/>
        <v>360000</v>
      </c>
      <c r="K184" s="1">
        <f t="shared" si="58"/>
        <v>2635778.8000000003</v>
      </c>
      <c r="L184" s="139">
        <v>14737044.23</v>
      </c>
      <c r="M184" s="1">
        <f t="shared" si="59"/>
        <v>14737044.23</v>
      </c>
      <c r="N184" s="8">
        <f t="shared" si="60"/>
        <v>14737044.23</v>
      </c>
      <c r="O184" s="8">
        <f t="shared" si="61"/>
        <v>1</v>
      </c>
      <c r="P184" s="139">
        <v>0</v>
      </c>
      <c r="Q184" s="1">
        <f t="shared" si="62"/>
        <v>0</v>
      </c>
      <c r="R184" s="139">
        <v>0</v>
      </c>
      <c r="S184" s="1">
        <f t="shared" si="63"/>
        <v>0</v>
      </c>
      <c r="T184" s="8">
        <f t="shared" si="48"/>
        <v>14737044.23</v>
      </c>
      <c r="U184" s="141">
        <v>622</v>
      </c>
      <c r="V184" s="141" t="s">
        <v>1206</v>
      </c>
      <c r="W184" s="95">
        <f t="shared" si="49"/>
        <v>0</v>
      </c>
      <c r="X184" s="139">
        <v>11802.360500000001</v>
      </c>
      <c r="Y184" s="142">
        <v>622</v>
      </c>
      <c r="Z184" s="143">
        <f t="shared" si="50"/>
        <v>0</v>
      </c>
      <c r="AA184" s="144">
        <v>85120416</v>
      </c>
      <c r="AB184" s="126">
        <f t="shared" si="64"/>
        <v>7212.1518403034706</v>
      </c>
      <c r="AC184" s="127">
        <f t="shared" si="65"/>
        <v>0.81964187907962371</v>
      </c>
      <c r="AD184" s="127">
        <f t="shared" si="66"/>
        <v>0.18035812092037629</v>
      </c>
      <c r="AE184" s="1">
        <f t="shared" si="51"/>
        <v>2275778.8000000003</v>
      </c>
      <c r="AF184" s="8">
        <f t="shared" si="67"/>
        <v>410455.18799842888</v>
      </c>
      <c r="AG184" s="1"/>
      <c r="AH184" s="8">
        <f t="shared" si="68"/>
        <v>410455.18799842888</v>
      </c>
      <c r="AI184">
        <v>622</v>
      </c>
      <c r="AJ184" s="1">
        <v>11791.6</v>
      </c>
      <c r="AK184" s="1">
        <v>11800.263999999999</v>
      </c>
      <c r="AM184" t="s">
        <v>914</v>
      </c>
      <c r="AN184">
        <v>622</v>
      </c>
      <c r="AO184">
        <v>1</v>
      </c>
      <c r="AP184" s="1">
        <v>2275778.7999999998</v>
      </c>
      <c r="AQ184" s="1">
        <v>767752</v>
      </c>
      <c r="AR184">
        <f t="shared" si="52"/>
        <v>0</v>
      </c>
    </row>
    <row r="185" spans="1:44">
      <c r="A185" s="139">
        <v>623</v>
      </c>
      <c r="B185" s="139">
        <v>623</v>
      </c>
      <c r="C185" s="8">
        <f t="shared" si="53"/>
        <v>0</v>
      </c>
      <c r="D185" s="140">
        <v>8151</v>
      </c>
      <c r="E185" s="140">
        <v>48.11</v>
      </c>
      <c r="F185" s="140">
        <f t="shared" si="54"/>
        <v>48.11</v>
      </c>
      <c r="G185" s="1">
        <f t="shared" si="55"/>
        <v>1573143</v>
      </c>
      <c r="H185" s="139">
        <v>0</v>
      </c>
      <c r="I185" s="8">
        <f t="shared" si="56"/>
        <v>0</v>
      </c>
      <c r="J185" s="1">
        <f t="shared" si="57"/>
        <v>0</v>
      </c>
      <c r="K185" s="1">
        <f t="shared" si="58"/>
        <v>1573143</v>
      </c>
      <c r="L185" s="139">
        <v>1923505</v>
      </c>
      <c r="M185" s="1">
        <f t="shared" si="59"/>
        <v>1923505</v>
      </c>
      <c r="N185" s="8">
        <f t="shared" si="60"/>
        <v>1923505</v>
      </c>
      <c r="O185" s="8">
        <f t="shared" si="61"/>
        <v>1</v>
      </c>
      <c r="P185" s="139">
        <v>0</v>
      </c>
      <c r="Q185" s="1">
        <f t="shared" si="62"/>
        <v>0</v>
      </c>
      <c r="R185" s="139">
        <v>0</v>
      </c>
      <c r="S185" s="1">
        <f t="shared" si="63"/>
        <v>0</v>
      </c>
      <c r="T185" s="8">
        <f t="shared" si="48"/>
        <v>1923505</v>
      </c>
      <c r="U185" s="141">
        <v>623</v>
      </c>
      <c r="V185" s="141" t="s">
        <v>1207</v>
      </c>
      <c r="W185" s="95">
        <f t="shared" si="49"/>
        <v>0</v>
      </c>
      <c r="X185" s="139">
        <v>7881.4890000000014</v>
      </c>
      <c r="Y185" s="142">
        <v>623</v>
      </c>
      <c r="Z185" s="143">
        <f t="shared" si="50"/>
        <v>0</v>
      </c>
      <c r="AA185" s="144">
        <v>64118859</v>
      </c>
      <c r="AB185" s="126">
        <f t="shared" si="64"/>
        <v>8135.3737853342163</v>
      </c>
      <c r="AC185" s="127">
        <f t="shared" si="65"/>
        <v>0.92456359822644418</v>
      </c>
      <c r="AD185" s="127">
        <f t="shared" si="66"/>
        <v>7.5436401773555817E-2</v>
      </c>
      <c r="AE185" s="1">
        <f t="shared" si="51"/>
        <v>1573143</v>
      </c>
      <c r="AF185" s="8">
        <f t="shared" si="67"/>
        <v>118672.24739525691</v>
      </c>
      <c r="AG185" s="1"/>
      <c r="AH185" s="8">
        <f t="shared" si="68"/>
        <v>118672.24739525691</v>
      </c>
      <c r="AI185">
        <v>623</v>
      </c>
      <c r="AJ185" s="1">
        <v>8151</v>
      </c>
      <c r="AK185" s="1">
        <v>8135.4480000000012</v>
      </c>
      <c r="AM185" t="s">
        <v>914</v>
      </c>
      <c r="AN185">
        <v>623</v>
      </c>
      <c r="AO185">
        <v>1</v>
      </c>
      <c r="AP185" s="1">
        <v>1573143</v>
      </c>
      <c r="AQ185" s="1">
        <v>478000</v>
      </c>
      <c r="AR185">
        <f t="shared" si="52"/>
        <v>0</v>
      </c>
    </row>
    <row r="186" spans="1:44">
      <c r="A186" s="139">
        <v>624</v>
      </c>
      <c r="B186" s="139">
        <v>624</v>
      </c>
      <c r="C186" s="8">
        <f t="shared" si="53"/>
        <v>0</v>
      </c>
      <c r="D186" s="140">
        <v>8999.7000000000007</v>
      </c>
      <c r="E186" s="140">
        <v>47.5</v>
      </c>
      <c r="F186" s="140">
        <f t="shared" si="54"/>
        <v>47.5</v>
      </c>
      <c r="G186" s="1">
        <f t="shared" si="55"/>
        <v>1736942.1</v>
      </c>
      <c r="H186" s="139">
        <v>0</v>
      </c>
      <c r="I186" s="8">
        <f t="shared" si="56"/>
        <v>0</v>
      </c>
      <c r="J186" s="1">
        <f t="shared" si="57"/>
        <v>0</v>
      </c>
      <c r="K186" s="1">
        <f t="shared" si="58"/>
        <v>1736942.1</v>
      </c>
      <c r="L186" s="139">
        <v>1768040.05</v>
      </c>
      <c r="M186" s="1">
        <f t="shared" si="59"/>
        <v>1768040.05</v>
      </c>
      <c r="N186" s="8">
        <f t="shared" si="60"/>
        <v>1768040.05</v>
      </c>
      <c r="O186" s="8">
        <f t="shared" si="61"/>
        <v>1</v>
      </c>
      <c r="P186" s="139">
        <v>0</v>
      </c>
      <c r="Q186" s="1">
        <f t="shared" si="62"/>
        <v>0</v>
      </c>
      <c r="R186" s="139">
        <v>0</v>
      </c>
      <c r="S186" s="1">
        <f t="shared" si="63"/>
        <v>0</v>
      </c>
      <c r="T186" s="8">
        <f t="shared" si="48"/>
        <v>1768040.05</v>
      </c>
      <c r="U186" s="141">
        <v>624</v>
      </c>
      <c r="V186" s="141" t="s">
        <v>1208</v>
      </c>
      <c r="W186" s="95">
        <f t="shared" si="49"/>
        <v>0</v>
      </c>
      <c r="X186" s="139">
        <v>8804.8220000000001</v>
      </c>
      <c r="Y186" s="142">
        <v>624</v>
      </c>
      <c r="Z186" s="143">
        <f t="shared" si="50"/>
        <v>0</v>
      </c>
      <c r="AA186" s="144">
        <v>72429547</v>
      </c>
      <c r="AB186" s="126">
        <f t="shared" si="64"/>
        <v>8226.1227995296213</v>
      </c>
      <c r="AC186" s="127">
        <f t="shared" si="65"/>
        <v>0.93487698238234618</v>
      </c>
      <c r="AD186" s="127">
        <f t="shared" si="66"/>
        <v>6.5123017617653822E-2</v>
      </c>
      <c r="AE186" s="1">
        <f t="shared" si="51"/>
        <v>1736942.1</v>
      </c>
      <c r="AF186" s="8">
        <f t="shared" si="67"/>
        <v>113114.91097914464</v>
      </c>
      <c r="AG186" s="1"/>
      <c r="AH186" s="8">
        <f t="shared" si="68"/>
        <v>113114.91097914464</v>
      </c>
      <c r="AI186">
        <v>624</v>
      </c>
      <c r="AJ186" s="1">
        <v>8999.7000000000007</v>
      </c>
      <c r="AK186" s="1">
        <v>8971.1939999999995</v>
      </c>
      <c r="AM186" t="s">
        <v>914</v>
      </c>
      <c r="AN186">
        <v>624</v>
      </c>
      <c r="AO186">
        <v>1</v>
      </c>
      <c r="AP186" s="1">
        <v>1736942.1</v>
      </c>
      <c r="AQ186" s="1">
        <v>565028.34</v>
      </c>
      <c r="AR186">
        <f t="shared" si="52"/>
        <v>0</v>
      </c>
    </row>
    <row r="187" spans="1:44">
      <c r="A187" s="139">
        <v>625</v>
      </c>
      <c r="B187" s="139">
        <v>625</v>
      </c>
      <c r="C187" s="8">
        <f t="shared" si="53"/>
        <v>0</v>
      </c>
      <c r="D187" s="140">
        <v>39648</v>
      </c>
      <c r="E187" s="140">
        <v>52.29</v>
      </c>
      <c r="F187" s="140">
        <f t="shared" si="54"/>
        <v>52.29</v>
      </c>
      <c r="G187" s="1">
        <f t="shared" si="55"/>
        <v>7652064</v>
      </c>
      <c r="H187" s="139">
        <v>0</v>
      </c>
      <c r="I187" s="8">
        <f t="shared" si="56"/>
        <v>0</v>
      </c>
      <c r="J187" s="1">
        <f t="shared" si="57"/>
        <v>0</v>
      </c>
      <c r="K187" s="1">
        <f t="shared" si="58"/>
        <v>7652064</v>
      </c>
      <c r="L187" s="139">
        <v>19594699.25</v>
      </c>
      <c r="M187" s="1">
        <f t="shared" si="59"/>
        <v>19594699.25</v>
      </c>
      <c r="N187" s="8">
        <f t="shared" si="60"/>
        <v>19594699.25</v>
      </c>
      <c r="O187" s="8">
        <f t="shared" si="61"/>
        <v>1</v>
      </c>
      <c r="P187" s="139">
        <v>0</v>
      </c>
      <c r="Q187" s="1">
        <f t="shared" si="62"/>
        <v>0</v>
      </c>
      <c r="R187" s="139">
        <v>0</v>
      </c>
      <c r="S187" s="1">
        <f t="shared" si="63"/>
        <v>0</v>
      </c>
      <c r="T187" s="8">
        <f t="shared" si="48"/>
        <v>19594699.25</v>
      </c>
      <c r="U187" s="141">
        <v>625</v>
      </c>
      <c r="V187" s="141" t="s">
        <v>1209</v>
      </c>
      <c r="W187" s="95">
        <f t="shared" si="49"/>
        <v>0</v>
      </c>
      <c r="X187" s="139">
        <v>40883.117000000006</v>
      </c>
      <c r="Y187" s="142">
        <v>625</v>
      </c>
      <c r="Z187" s="143">
        <f t="shared" si="50"/>
        <v>0</v>
      </c>
      <c r="AA187" s="144">
        <v>243677366</v>
      </c>
      <c r="AB187" s="126">
        <f t="shared" si="64"/>
        <v>5960.3421627563275</v>
      </c>
      <c r="AC187" s="127">
        <f t="shared" si="65"/>
        <v>0.67737703786801318</v>
      </c>
      <c r="AD187" s="127">
        <f t="shared" si="66"/>
        <v>0.32262296213198682</v>
      </c>
      <c r="AE187" s="1">
        <f t="shared" si="51"/>
        <v>7652064</v>
      </c>
      <c r="AF187" s="8">
        <f t="shared" si="67"/>
        <v>2468731.5541035398</v>
      </c>
      <c r="AG187" s="1">
        <v>3732577</v>
      </c>
      <c r="AH187" s="8">
        <f t="shared" si="68"/>
        <v>3732577</v>
      </c>
      <c r="AI187">
        <v>625</v>
      </c>
      <c r="AJ187" s="1">
        <v>39648</v>
      </c>
      <c r="AK187" s="1">
        <v>39549.051999999996</v>
      </c>
      <c r="AM187" t="s">
        <v>914</v>
      </c>
      <c r="AN187">
        <v>625</v>
      </c>
      <c r="AO187">
        <v>1</v>
      </c>
      <c r="AP187" s="1">
        <v>7652064</v>
      </c>
      <c r="AQ187" s="1">
        <v>5915699.25</v>
      </c>
      <c r="AR187">
        <f t="shared" si="52"/>
        <v>0</v>
      </c>
    </row>
    <row r="188" spans="1:44">
      <c r="A188" s="139">
        <v>630</v>
      </c>
      <c r="B188" s="139">
        <v>630</v>
      </c>
      <c r="C188" s="8">
        <f t="shared" si="53"/>
        <v>0</v>
      </c>
      <c r="D188" s="140">
        <v>398.2</v>
      </c>
      <c r="E188" s="140">
        <v>38.700000000000003</v>
      </c>
      <c r="F188" s="140">
        <f t="shared" si="54"/>
        <v>38.700000000000003</v>
      </c>
      <c r="G188" s="1">
        <f t="shared" si="55"/>
        <v>76852.599999999991</v>
      </c>
      <c r="H188" s="139">
        <v>0</v>
      </c>
      <c r="I188" s="8">
        <f t="shared" si="56"/>
        <v>0</v>
      </c>
      <c r="J188" s="1">
        <f t="shared" si="57"/>
        <v>0</v>
      </c>
      <c r="K188" s="1">
        <f t="shared" si="58"/>
        <v>76852.599999999991</v>
      </c>
      <c r="L188" s="139">
        <v>424969.64</v>
      </c>
      <c r="M188" s="1">
        <f t="shared" si="59"/>
        <v>424969.64</v>
      </c>
      <c r="N188" s="8">
        <f t="shared" si="60"/>
        <v>424969.64</v>
      </c>
      <c r="O188" s="8">
        <f t="shared" si="61"/>
        <v>1</v>
      </c>
      <c r="P188" s="139">
        <v>0</v>
      </c>
      <c r="Q188" s="1">
        <f t="shared" si="62"/>
        <v>0</v>
      </c>
      <c r="R188" s="139">
        <v>0</v>
      </c>
      <c r="S188" s="1">
        <f t="shared" si="63"/>
        <v>0</v>
      </c>
      <c r="T188" s="8">
        <f t="shared" si="48"/>
        <v>424969.64</v>
      </c>
      <c r="U188" s="141">
        <v>630</v>
      </c>
      <c r="V188" s="141" t="s">
        <v>1210</v>
      </c>
      <c r="W188" s="95">
        <f t="shared" si="49"/>
        <v>0</v>
      </c>
      <c r="X188" s="139">
        <v>399.31</v>
      </c>
      <c r="Y188" s="142">
        <v>630</v>
      </c>
      <c r="Z188" s="143">
        <f t="shared" si="50"/>
        <v>0</v>
      </c>
      <c r="AA188" s="144">
        <v>1423771</v>
      </c>
      <c r="AB188" s="126">
        <f t="shared" si="64"/>
        <v>3565.5781222608998</v>
      </c>
      <c r="AC188" s="127">
        <f t="shared" si="65"/>
        <v>0.40521847249574106</v>
      </c>
      <c r="AD188" s="127">
        <f t="shared" si="66"/>
        <v>0.59478152750425894</v>
      </c>
      <c r="AE188" s="1">
        <f t="shared" si="51"/>
        <v>76852.599999999991</v>
      </c>
      <c r="AF188" s="8">
        <f t="shared" si="67"/>
        <v>45710.506820673807</v>
      </c>
      <c r="AG188" s="1"/>
      <c r="AH188" s="8">
        <f t="shared" si="68"/>
        <v>45710.506820673807</v>
      </c>
      <c r="AI188">
        <v>630</v>
      </c>
      <c r="AJ188" s="1">
        <v>398.2</v>
      </c>
      <c r="AK188" s="1">
        <v>395.88</v>
      </c>
      <c r="AM188" t="s">
        <v>914</v>
      </c>
      <c r="AN188">
        <v>630</v>
      </c>
      <c r="AO188">
        <v>1</v>
      </c>
      <c r="AP188" s="1">
        <v>76852.600000000006</v>
      </c>
      <c r="AQ188" s="1">
        <v>399484.84</v>
      </c>
      <c r="AR188">
        <f t="shared" si="52"/>
        <v>0</v>
      </c>
    </row>
    <row r="189" spans="1:44">
      <c r="A189" s="139">
        <v>635</v>
      </c>
      <c r="B189" s="139">
        <v>635</v>
      </c>
      <c r="C189" s="8">
        <f t="shared" si="53"/>
        <v>0</v>
      </c>
      <c r="D189" s="140">
        <v>49.2</v>
      </c>
      <c r="E189" s="140">
        <v>53.93</v>
      </c>
      <c r="F189" s="140">
        <f t="shared" si="54"/>
        <v>53.93</v>
      </c>
      <c r="G189" s="1">
        <f t="shared" si="55"/>
        <v>9495.6</v>
      </c>
      <c r="H189" s="139">
        <v>0</v>
      </c>
      <c r="I189" s="8">
        <f t="shared" si="56"/>
        <v>0</v>
      </c>
      <c r="J189" s="1">
        <f t="shared" si="57"/>
        <v>0</v>
      </c>
      <c r="K189" s="1">
        <f t="shared" si="58"/>
        <v>9495.6</v>
      </c>
      <c r="L189" s="139">
        <v>18124.8</v>
      </c>
      <c r="M189" s="1">
        <f t="shared" si="59"/>
        <v>18124.8</v>
      </c>
      <c r="N189" s="8">
        <f t="shared" si="60"/>
        <v>18124.8</v>
      </c>
      <c r="O189" s="8">
        <f t="shared" si="61"/>
        <v>1</v>
      </c>
      <c r="P189" s="139">
        <v>0</v>
      </c>
      <c r="Q189" s="1">
        <f t="shared" si="62"/>
        <v>0</v>
      </c>
      <c r="R189" s="139">
        <v>0</v>
      </c>
      <c r="S189" s="1">
        <f t="shared" si="63"/>
        <v>0</v>
      </c>
      <c r="T189" s="8">
        <f t="shared" si="48"/>
        <v>18124.8</v>
      </c>
      <c r="U189" s="141">
        <v>635</v>
      </c>
      <c r="V189" s="141" t="s">
        <v>1211</v>
      </c>
      <c r="W189" s="95">
        <f t="shared" si="49"/>
        <v>0</v>
      </c>
      <c r="X189" s="139">
        <v>58.747999999999998</v>
      </c>
      <c r="Y189" s="142">
        <v>635</v>
      </c>
      <c r="Z189" s="143">
        <f t="shared" si="50"/>
        <v>0</v>
      </c>
      <c r="AA189" s="144">
        <v>2262549</v>
      </c>
      <c r="AB189" s="126">
        <f t="shared" si="64"/>
        <v>38512.783413903453</v>
      </c>
      <c r="AC189" s="127">
        <f t="shared" si="65"/>
        <v>1</v>
      </c>
      <c r="AD189" s="127">
        <f t="shared" si="66"/>
        <v>0</v>
      </c>
      <c r="AE189" s="1">
        <f t="shared" si="51"/>
        <v>9495.6</v>
      </c>
      <c r="AF189" s="8">
        <f t="shared" si="67"/>
        <v>0</v>
      </c>
      <c r="AG189" s="1"/>
      <c r="AH189" s="8">
        <f t="shared" si="68"/>
        <v>0</v>
      </c>
      <c r="AI189">
        <v>635</v>
      </c>
      <c r="AJ189" s="1">
        <v>49.2</v>
      </c>
      <c r="AK189" s="1">
        <v>49.288000000000004</v>
      </c>
      <c r="AM189" t="s">
        <v>914</v>
      </c>
      <c r="AN189">
        <v>635</v>
      </c>
      <c r="AO189">
        <v>1</v>
      </c>
      <c r="AP189" s="1">
        <v>9495.6</v>
      </c>
      <c r="AQ189" s="1">
        <v>14976</v>
      </c>
      <c r="AR189">
        <f t="shared" si="52"/>
        <v>0</v>
      </c>
    </row>
    <row r="190" spans="1:44">
      <c r="A190" s="139">
        <v>640</v>
      </c>
      <c r="B190" s="139">
        <v>640</v>
      </c>
      <c r="C190" s="8">
        <f t="shared" si="53"/>
        <v>0</v>
      </c>
      <c r="D190" s="140">
        <v>427.8</v>
      </c>
      <c r="E190" s="140">
        <v>37.71</v>
      </c>
      <c r="F190" s="140">
        <f t="shared" si="54"/>
        <v>37.71</v>
      </c>
      <c r="G190" s="1">
        <f t="shared" si="55"/>
        <v>82565.400000000009</v>
      </c>
      <c r="H190" s="139">
        <v>0</v>
      </c>
      <c r="I190" s="8">
        <f t="shared" si="56"/>
        <v>0</v>
      </c>
      <c r="J190" s="1">
        <f t="shared" si="57"/>
        <v>0</v>
      </c>
      <c r="K190" s="1">
        <f t="shared" si="58"/>
        <v>82565.400000000009</v>
      </c>
      <c r="L190" s="139">
        <v>49068.9</v>
      </c>
      <c r="M190" s="1">
        <f t="shared" si="59"/>
        <v>49068.9</v>
      </c>
      <c r="N190" s="8">
        <f t="shared" si="60"/>
        <v>82565.400000000009</v>
      </c>
      <c r="O190" s="8">
        <f t="shared" si="61"/>
        <v>0</v>
      </c>
      <c r="P190" s="139">
        <v>0</v>
      </c>
      <c r="Q190" s="1">
        <f t="shared" si="62"/>
        <v>0</v>
      </c>
      <c r="R190" s="139">
        <v>0</v>
      </c>
      <c r="S190" s="1">
        <f t="shared" si="63"/>
        <v>0</v>
      </c>
      <c r="T190" s="8">
        <f t="shared" si="48"/>
        <v>82565.400000000009</v>
      </c>
      <c r="U190" s="141">
        <v>640</v>
      </c>
      <c r="V190" s="141" t="s">
        <v>1212</v>
      </c>
      <c r="W190" s="95">
        <f t="shared" si="49"/>
        <v>0</v>
      </c>
      <c r="X190" s="139">
        <v>427.08</v>
      </c>
      <c r="Y190" s="142">
        <v>640</v>
      </c>
      <c r="Z190" s="143">
        <f t="shared" si="50"/>
        <v>0</v>
      </c>
      <c r="AA190" s="144">
        <v>5146149</v>
      </c>
      <c r="AB190" s="126">
        <f t="shared" si="64"/>
        <v>12049.613655521214</v>
      </c>
      <c r="AC190" s="127">
        <f t="shared" si="65"/>
        <v>1</v>
      </c>
      <c r="AD190" s="127">
        <f t="shared" si="66"/>
        <v>0</v>
      </c>
      <c r="AE190" s="1">
        <f t="shared" si="51"/>
        <v>82565.400000000009</v>
      </c>
      <c r="AF190" s="8">
        <f t="shared" si="67"/>
        <v>0</v>
      </c>
      <c r="AG190" s="1"/>
      <c r="AH190" s="8">
        <f t="shared" si="68"/>
        <v>0</v>
      </c>
      <c r="AI190">
        <v>640</v>
      </c>
      <c r="AJ190" s="1">
        <v>427.8</v>
      </c>
      <c r="AK190" s="1">
        <v>428.31400000000002</v>
      </c>
      <c r="AM190" t="s">
        <v>914</v>
      </c>
      <c r="AN190">
        <v>640</v>
      </c>
      <c r="AO190">
        <v>1</v>
      </c>
      <c r="AP190" s="1">
        <v>82565.399999999994</v>
      </c>
      <c r="AQ190" s="1">
        <v>21689.7</v>
      </c>
      <c r="AR190">
        <f t="shared" si="52"/>
        <v>0</v>
      </c>
    </row>
    <row r="191" spans="1:44">
      <c r="A191" s="139">
        <v>656</v>
      </c>
      <c r="B191" s="139">
        <v>656</v>
      </c>
      <c r="C191" s="8">
        <f t="shared" si="53"/>
        <v>0</v>
      </c>
      <c r="D191" s="140">
        <v>4164</v>
      </c>
      <c r="E191" s="140">
        <v>36.86</v>
      </c>
      <c r="F191" s="140">
        <f t="shared" si="54"/>
        <v>36.86</v>
      </c>
      <c r="G191" s="1">
        <f t="shared" si="55"/>
        <v>803652</v>
      </c>
      <c r="H191" s="139">
        <v>1042345.26</v>
      </c>
      <c r="I191" s="8">
        <f t="shared" si="56"/>
        <v>1</v>
      </c>
      <c r="J191" s="1">
        <f t="shared" si="57"/>
        <v>1042345.26</v>
      </c>
      <c r="K191" s="1">
        <f t="shared" si="58"/>
        <v>1845997.26</v>
      </c>
      <c r="L191" s="139">
        <v>1640972.41</v>
      </c>
      <c r="M191" s="1">
        <f t="shared" si="59"/>
        <v>1640972.41</v>
      </c>
      <c r="N191" s="8">
        <f t="shared" si="60"/>
        <v>1845997.26</v>
      </c>
      <c r="O191" s="8">
        <f t="shared" si="61"/>
        <v>0</v>
      </c>
      <c r="P191" s="139">
        <v>0</v>
      </c>
      <c r="Q191" s="1">
        <f t="shared" si="62"/>
        <v>0</v>
      </c>
      <c r="R191" s="139">
        <v>0</v>
      </c>
      <c r="S191" s="1">
        <f t="shared" si="63"/>
        <v>0</v>
      </c>
      <c r="T191" s="8">
        <f t="shared" si="48"/>
        <v>1845997.26</v>
      </c>
      <c r="U191" s="141">
        <v>656</v>
      </c>
      <c r="V191" s="141" t="s">
        <v>1213</v>
      </c>
      <c r="W191" s="95">
        <f t="shared" si="49"/>
        <v>0</v>
      </c>
      <c r="X191" s="139">
        <v>4157.1149999999998</v>
      </c>
      <c r="Y191" s="142">
        <v>656</v>
      </c>
      <c r="Z191" s="143">
        <f t="shared" si="50"/>
        <v>0</v>
      </c>
      <c r="AA191" s="144">
        <v>23495783</v>
      </c>
      <c r="AB191" s="126">
        <f t="shared" si="64"/>
        <v>5651.9444374283612</v>
      </c>
      <c r="AC191" s="127">
        <f t="shared" si="65"/>
        <v>0.64232845643367387</v>
      </c>
      <c r="AD191" s="127">
        <f t="shared" si="66"/>
        <v>0.35767154356632613</v>
      </c>
      <c r="AE191" s="1">
        <f t="shared" si="51"/>
        <v>803652</v>
      </c>
      <c r="AF191" s="8">
        <f t="shared" si="67"/>
        <v>287443.45133016515</v>
      </c>
      <c r="AG191" s="1"/>
      <c r="AH191" s="8">
        <f t="shared" si="68"/>
        <v>287443.45133016515</v>
      </c>
      <c r="AI191">
        <v>656</v>
      </c>
      <c r="AJ191" s="1">
        <v>4164</v>
      </c>
      <c r="AK191" s="1">
        <v>4169.9179999999997</v>
      </c>
      <c r="AM191" t="s">
        <v>914</v>
      </c>
      <c r="AN191">
        <v>656</v>
      </c>
      <c r="AO191">
        <v>1</v>
      </c>
      <c r="AP191" s="1">
        <v>803652</v>
      </c>
      <c r="AQ191" s="1">
        <v>332131.15000000002</v>
      </c>
      <c r="AR191">
        <f t="shared" si="52"/>
        <v>0</v>
      </c>
    </row>
    <row r="192" spans="1:44">
      <c r="A192" s="139">
        <v>659</v>
      </c>
      <c r="B192" s="139">
        <v>659</v>
      </c>
      <c r="C192" s="8">
        <f t="shared" si="53"/>
        <v>0</v>
      </c>
      <c r="D192" s="140">
        <v>4220.8</v>
      </c>
      <c r="E192" s="140">
        <v>33.96</v>
      </c>
      <c r="F192" s="140">
        <f t="shared" si="54"/>
        <v>33.96</v>
      </c>
      <c r="G192" s="1">
        <f t="shared" si="55"/>
        <v>790408.71497142862</v>
      </c>
      <c r="H192" s="139">
        <v>830057.76</v>
      </c>
      <c r="I192" s="8">
        <f t="shared" si="56"/>
        <v>1</v>
      </c>
      <c r="J192" s="1">
        <f t="shared" si="57"/>
        <v>830057.76</v>
      </c>
      <c r="K192" s="1">
        <f t="shared" si="58"/>
        <v>1620466.4749714285</v>
      </c>
      <c r="L192" s="139">
        <v>1092162.2</v>
      </c>
      <c r="M192" s="1">
        <f t="shared" si="59"/>
        <v>1092162.2</v>
      </c>
      <c r="N192" s="8">
        <f t="shared" si="60"/>
        <v>1620466.4749714285</v>
      </c>
      <c r="O192" s="8">
        <f t="shared" si="61"/>
        <v>0</v>
      </c>
      <c r="P192" s="139">
        <v>0</v>
      </c>
      <c r="Q192" s="1">
        <f t="shared" si="62"/>
        <v>0</v>
      </c>
      <c r="R192" s="139">
        <v>0</v>
      </c>
      <c r="S192" s="1">
        <f t="shared" si="63"/>
        <v>0</v>
      </c>
      <c r="T192" s="8">
        <f t="shared" si="48"/>
        <v>1620466.4749714285</v>
      </c>
      <c r="U192" s="141">
        <v>659</v>
      </c>
      <c r="V192" s="141" t="s">
        <v>1214</v>
      </c>
      <c r="W192" s="95">
        <f t="shared" si="49"/>
        <v>0</v>
      </c>
      <c r="X192" s="139">
        <v>4104.0540000000001</v>
      </c>
      <c r="Y192" s="142">
        <v>659</v>
      </c>
      <c r="Z192" s="143">
        <f t="shared" si="50"/>
        <v>0</v>
      </c>
      <c r="AA192" s="144">
        <v>24435279</v>
      </c>
      <c r="AB192" s="126">
        <f t="shared" si="64"/>
        <v>5953.9370096007506</v>
      </c>
      <c r="AC192" s="127">
        <f t="shared" si="65"/>
        <v>0.67664910924359178</v>
      </c>
      <c r="AD192" s="127">
        <f t="shared" si="66"/>
        <v>0.32335089075640822</v>
      </c>
      <c r="AE192" s="1">
        <f t="shared" si="51"/>
        <v>814614.4</v>
      </c>
      <c r="AF192" s="8">
        <f t="shared" si="67"/>
        <v>263406.29186299705</v>
      </c>
      <c r="AG192" s="1"/>
      <c r="AH192" s="8">
        <f t="shared" si="68"/>
        <v>263406.29186299705</v>
      </c>
      <c r="AI192">
        <v>659</v>
      </c>
      <c r="AJ192" s="1">
        <v>4220.8</v>
      </c>
      <c r="AK192" s="1">
        <v>4223.4199999999992</v>
      </c>
      <c r="AM192" t="s">
        <v>914</v>
      </c>
      <c r="AN192">
        <v>659</v>
      </c>
      <c r="AO192">
        <v>1</v>
      </c>
      <c r="AP192" s="1">
        <v>790408.71</v>
      </c>
      <c r="AQ192" s="1">
        <v>0</v>
      </c>
      <c r="AR192">
        <f t="shared" si="52"/>
        <v>0</v>
      </c>
    </row>
    <row r="193" spans="1:44">
      <c r="A193" s="139">
        <v>671</v>
      </c>
      <c r="B193" s="139">
        <v>671</v>
      </c>
      <c r="C193" s="8">
        <f t="shared" si="53"/>
        <v>0</v>
      </c>
      <c r="D193" s="140">
        <v>404</v>
      </c>
      <c r="E193" s="140">
        <v>34.22</v>
      </c>
      <c r="F193" s="140">
        <f t="shared" si="54"/>
        <v>34.22</v>
      </c>
      <c r="G193" s="1">
        <f t="shared" si="55"/>
        <v>76234.338285714286</v>
      </c>
      <c r="H193" s="139">
        <v>0</v>
      </c>
      <c r="I193" s="8">
        <f t="shared" si="56"/>
        <v>0</v>
      </c>
      <c r="J193" s="1">
        <f t="shared" si="57"/>
        <v>0</v>
      </c>
      <c r="K193" s="1">
        <f t="shared" si="58"/>
        <v>76234.338285714286</v>
      </c>
      <c r="L193" s="139">
        <v>41879.78</v>
      </c>
      <c r="M193" s="1">
        <f t="shared" si="59"/>
        <v>41879.78</v>
      </c>
      <c r="N193" s="8">
        <f t="shared" si="60"/>
        <v>76234.338285714286</v>
      </c>
      <c r="O193" s="8">
        <f t="shared" si="61"/>
        <v>0</v>
      </c>
      <c r="P193" s="139">
        <v>0</v>
      </c>
      <c r="Q193" s="1">
        <f t="shared" si="62"/>
        <v>0</v>
      </c>
      <c r="R193" s="139">
        <v>0</v>
      </c>
      <c r="S193" s="1">
        <f t="shared" si="63"/>
        <v>0</v>
      </c>
      <c r="T193" s="8">
        <f t="shared" si="48"/>
        <v>76234.338285714286</v>
      </c>
      <c r="U193" s="141">
        <v>671</v>
      </c>
      <c r="V193" s="141" t="s">
        <v>1215</v>
      </c>
      <c r="W193" s="95">
        <f t="shared" si="49"/>
        <v>0</v>
      </c>
      <c r="X193" s="139">
        <v>369.37</v>
      </c>
      <c r="Y193" s="142">
        <v>671</v>
      </c>
      <c r="Z193" s="143">
        <f t="shared" si="50"/>
        <v>0</v>
      </c>
      <c r="AA193" s="144">
        <v>4693635</v>
      </c>
      <c r="AB193" s="126">
        <f t="shared" si="64"/>
        <v>12707.136475620651</v>
      </c>
      <c r="AC193" s="127">
        <f t="shared" si="65"/>
        <v>1</v>
      </c>
      <c r="AD193" s="127">
        <f t="shared" si="66"/>
        <v>0</v>
      </c>
      <c r="AE193" s="1">
        <f t="shared" si="51"/>
        <v>76234.338285714286</v>
      </c>
      <c r="AF193" s="8">
        <f t="shared" si="67"/>
        <v>0</v>
      </c>
      <c r="AG193" s="1"/>
      <c r="AH193" s="8">
        <f t="shared" si="68"/>
        <v>0</v>
      </c>
      <c r="AI193">
        <v>671</v>
      </c>
      <c r="AJ193" s="1">
        <v>404</v>
      </c>
      <c r="AK193" s="1">
        <v>403.67</v>
      </c>
      <c r="AM193" t="s">
        <v>914</v>
      </c>
      <c r="AN193">
        <v>671</v>
      </c>
      <c r="AO193">
        <v>1</v>
      </c>
      <c r="AP193" s="1">
        <v>76234.34</v>
      </c>
      <c r="AQ193" s="1">
        <v>16600</v>
      </c>
      <c r="AR193">
        <f t="shared" si="52"/>
        <v>0</v>
      </c>
    </row>
    <row r="194" spans="1:44">
      <c r="A194" s="139">
        <v>676</v>
      </c>
      <c r="B194" s="139">
        <v>676</v>
      </c>
      <c r="C194" s="8">
        <f t="shared" si="53"/>
        <v>0</v>
      </c>
      <c r="D194" s="140">
        <v>207</v>
      </c>
      <c r="E194" s="140">
        <v>35.85</v>
      </c>
      <c r="F194" s="140">
        <f t="shared" si="54"/>
        <v>35.85</v>
      </c>
      <c r="G194" s="1">
        <f t="shared" si="55"/>
        <v>39951</v>
      </c>
      <c r="H194" s="139">
        <v>0</v>
      </c>
      <c r="I194" s="8">
        <f t="shared" si="56"/>
        <v>0</v>
      </c>
      <c r="J194" s="1">
        <f t="shared" si="57"/>
        <v>0</v>
      </c>
      <c r="K194" s="1">
        <f t="shared" si="58"/>
        <v>39951</v>
      </c>
      <c r="L194" s="139">
        <v>28548</v>
      </c>
      <c r="M194" s="1">
        <f t="shared" si="59"/>
        <v>28548</v>
      </c>
      <c r="N194" s="8">
        <f t="shared" si="60"/>
        <v>39951</v>
      </c>
      <c r="O194" s="8">
        <f t="shared" si="61"/>
        <v>0</v>
      </c>
      <c r="P194" s="139">
        <v>0</v>
      </c>
      <c r="Q194" s="1">
        <f t="shared" si="62"/>
        <v>0</v>
      </c>
      <c r="R194" s="139">
        <v>0</v>
      </c>
      <c r="S194" s="1">
        <f t="shared" si="63"/>
        <v>0</v>
      </c>
      <c r="T194" s="8">
        <f t="shared" si="48"/>
        <v>39951</v>
      </c>
      <c r="U194" s="141">
        <v>676</v>
      </c>
      <c r="V194" s="141" t="s">
        <v>1216</v>
      </c>
      <c r="W194" s="95">
        <f t="shared" si="49"/>
        <v>0</v>
      </c>
      <c r="X194" s="139">
        <v>271.142</v>
      </c>
      <c r="Y194" s="142">
        <v>676</v>
      </c>
      <c r="Z194" s="143">
        <f t="shared" si="50"/>
        <v>0</v>
      </c>
      <c r="AA194" s="144">
        <v>597312</v>
      </c>
      <c r="AB194" s="126">
        <f t="shared" si="64"/>
        <v>2202.9490082687303</v>
      </c>
      <c r="AC194" s="127">
        <f t="shared" si="65"/>
        <v>0.25035929700808945</v>
      </c>
      <c r="AD194" s="127">
        <f t="shared" si="66"/>
        <v>0.74964070299191055</v>
      </c>
      <c r="AE194" s="1">
        <f t="shared" si="51"/>
        <v>39951</v>
      </c>
      <c r="AF194" s="8">
        <f t="shared" si="67"/>
        <v>29948.895725229817</v>
      </c>
      <c r="AG194" s="1"/>
      <c r="AH194" s="8">
        <f t="shared" si="68"/>
        <v>29948.895725229817</v>
      </c>
      <c r="AI194">
        <v>676</v>
      </c>
      <c r="AJ194" s="1">
        <v>207</v>
      </c>
      <c r="AK194" s="1">
        <v>206.03399999999999</v>
      </c>
      <c r="AM194" t="s">
        <v>914</v>
      </c>
      <c r="AN194">
        <v>676</v>
      </c>
      <c r="AO194">
        <v>1</v>
      </c>
      <c r="AP194" s="1">
        <v>39951</v>
      </c>
      <c r="AQ194" s="1">
        <v>15300</v>
      </c>
      <c r="AR194">
        <f t="shared" si="52"/>
        <v>0</v>
      </c>
    </row>
    <row r="195" spans="1:44">
      <c r="A195" s="139">
        <v>682</v>
      </c>
      <c r="B195" s="139">
        <v>682</v>
      </c>
      <c r="C195" s="8">
        <f t="shared" si="53"/>
        <v>0</v>
      </c>
      <c r="D195" s="140">
        <v>1277</v>
      </c>
      <c r="E195" s="140">
        <v>33.18</v>
      </c>
      <c r="F195" s="140">
        <f t="shared" si="54"/>
        <v>33.18</v>
      </c>
      <c r="G195" s="1">
        <f t="shared" si="55"/>
        <v>233645.02799999999</v>
      </c>
      <c r="H195" s="139">
        <v>0</v>
      </c>
      <c r="I195" s="8">
        <f t="shared" si="56"/>
        <v>0</v>
      </c>
      <c r="J195" s="1">
        <f t="shared" si="57"/>
        <v>0</v>
      </c>
      <c r="K195" s="1">
        <f t="shared" si="58"/>
        <v>233645.02799999999</v>
      </c>
      <c r="L195" s="139">
        <v>105448.14</v>
      </c>
      <c r="M195" s="1">
        <f t="shared" si="59"/>
        <v>105448.14</v>
      </c>
      <c r="N195" s="8">
        <f t="shared" si="60"/>
        <v>233645.02799999999</v>
      </c>
      <c r="O195" s="8">
        <f t="shared" si="61"/>
        <v>0</v>
      </c>
      <c r="P195" s="139">
        <v>0</v>
      </c>
      <c r="Q195" s="1">
        <f t="shared" si="62"/>
        <v>0</v>
      </c>
      <c r="R195" s="139">
        <v>0</v>
      </c>
      <c r="S195" s="1">
        <f t="shared" si="63"/>
        <v>0</v>
      </c>
      <c r="T195" s="8">
        <f t="shared" si="48"/>
        <v>233645.02799999999</v>
      </c>
      <c r="U195" s="141">
        <v>682</v>
      </c>
      <c r="V195" s="141" t="s">
        <v>1217</v>
      </c>
      <c r="W195" s="95">
        <f t="shared" si="49"/>
        <v>0</v>
      </c>
      <c r="X195" s="139">
        <v>1315.2199999999998</v>
      </c>
      <c r="Y195" s="142">
        <v>682</v>
      </c>
      <c r="Z195" s="143">
        <f t="shared" si="50"/>
        <v>0</v>
      </c>
      <c r="AA195" s="144">
        <v>4282710</v>
      </c>
      <c r="AB195" s="126">
        <f t="shared" si="64"/>
        <v>3256.2689131856273</v>
      </c>
      <c r="AC195" s="127">
        <f t="shared" si="65"/>
        <v>0.37006630335721374</v>
      </c>
      <c r="AD195" s="127">
        <f t="shared" si="66"/>
        <v>0.6299336966427862</v>
      </c>
      <c r="AE195" s="1">
        <f t="shared" si="51"/>
        <v>233645.02799999999</v>
      </c>
      <c r="AF195" s="8">
        <f t="shared" si="67"/>
        <v>147180.87619024728</v>
      </c>
      <c r="AG195" s="1"/>
      <c r="AH195" s="8">
        <f t="shared" si="68"/>
        <v>147180.87619024728</v>
      </c>
      <c r="AI195">
        <v>682</v>
      </c>
      <c r="AJ195" s="1">
        <v>1277</v>
      </c>
      <c r="AK195" s="1">
        <v>1272.9099999999999</v>
      </c>
      <c r="AM195" t="s">
        <v>914</v>
      </c>
      <c r="AN195">
        <v>682</v>
      </c>
      <c r="AO195">
        <v>1</v>
      </c>
      <c r="AP195" s="1">
        <v>233645.03</v>
      </c>
      <c r="AQ195" s="1">
        <v>27970</v>
      </c>
      <c r="AR195">
        <f t="shared" si="52"/>
        <v>0</v>
      </c>
    </row>
    <row r="196" spans="1:44">
      <c r="A196" s="139">
        <v>690</v>
      </c>
      <c r="B196" s="139">
        <v>690</v>
      </c>
      <c r="C196" s="8">
        <f t="shared" si="53"/>
        <v>0</v>
      </c>
      <c r="D196" s="140">
        <v>1084</v>
      </c>
      <c r="E196" s="140">
        <v>38.67</v>
      </c>
      <c r="F196" s="140">
        <f t="shared" si="54"/>
        <v>38.67</v>
      </c>
      <c r="G196" s="1">
        <f t="shared" si="55"/>
        <v>209212</v>
      </c>
      <c r="H196" s="139">
        <v>0</v>
      </c>
      <c r="I196" s="8">
        <f t="shared" si="56"/>
        <v>0</v>
      </c>
      <c r="J196" s="1">
        <f t="shared" si="57"/>
        <v>0</v>
      </c>
      <c r="K196" s="1">
        <f t="shared" si="58"/>
        <v>209212</v>
      </c>
      <c r="L196" s="139">
        <v>209768.92</v>
      </c>
      <c r="M196" s="1">
        <f t="shared" si="59"/>
        <v>209768.92</v>
      </c>
      <c r="N196" s="8">
        <f t="shared" si="60"/>
        <v>209768.92</v>
      </c>
      <c r="O196" s="8">
        <f t="shared" si="61"/>
        <v>1</v>
      </c>
      <c r="P196" s="139">
        <v>0</v>
      </c>
      <c r="Q196" s="1">
        <f t="shared" si="62"/>
        <v>0</v>
      </c>
      <c r="R196" s="139">
        <v>0</v>
      </c>
      <c r="S196" s="1">
        <f t="shared" si="63"/>
        <v>0</v>
      </c>
      <c r="T196" s="8">
        <f t="shared" si="48"/>
        <v>209768.92</v>
      </c>
      <c r="U196" s="141">
        <v>690</v>
      </c>
      <c r="V196" s="141" t="s">
        <v>1218</v>
      </c>
      <c r="W196" s="95">
        <f t="shared" si="49"/>
        <v>0</v>
      </c>
      <c r="X196" s="139">
        <v>1109.97</v>
      </c>
      <c r="Y196" s="142">
        <v>690</v>
      </c>
      <c r="Z196" s="143">
        <f t="shared" si="50"/>
        <v>0</v>
      </c>
      <c r="AA196" s="144">
        <v>4103965</v>
      </c>
      <c r="AB196" s="126">
        <f t="shared" si="64"/>
        <v>3697.3656945683215</v>
      </c>
      <c r="AC196" s="127">
        <f t="shared" si="65"/>
        <v>0.42019577965693522</v>
      </c>
      <c r="AD196" s="127">
        <f t="shared" si="66"/>
        <v>0.57980422034306478</v>
      </c>
      <c r="AE196" s="1">
        <f t="shared" si="51"/>
        <v>209212</v>
      </c>
      <c r="AF196" s="8">
        <f t="shared" si="67"/>
        <v>121302.00054641327</v>
      </c>
      <c r="AG196" s="1"/>
      <c r="AH196" s="8">
        <f t="shared" si="68"/>
        <v>121302.00054641327</v>
      </c>
      <c r="AI196">
        <v>690</v>
      </c>
      <c r="AJ196" s="1">
        <v>1084</v>
      </c>
      <c r="AK196" s="1">
        <v>1114.626</v>
      </c>
      <c r="AM196" t="s">
        <v>914</v>
      </c>
      <c r="AN196">
        <v>690</v>
      </c>
      <c r="AO196">
        <v>1</v>
      </c>
      <c r="AP196" s="1">
        <v>209212</v>
      </c>
      <c r="AQ196" s="1">
        <v>140392.92000000001</v>
      </c>
      <c r="AR196">
        <f t="shared" si="52"/>
        <v>0</v>
      </c>
    </row>
    <row r="197" spans="1:44">
      <c r="A197" s="139">
        <v>695</v>
      </c>
      <c r="B197" s="139">
        <v>695</v>
      </c>
      <c r="C197" s="8">
        <f t="shared" si="53"/>
        <v>0</v>
      </c>
      <c r="D197" s="140">
        <v>804.6</v>
      </c>
      <c r="E197" s="140">
        <v>90.9</v>
      </c>
      <c r="F197" s="140">
        <f t="shared" si="54"/>
        <v>90.9</v>
      </c>
      <c r="G197" s="1">
        <f t="shared" si="55"/>
        <v>155287.80000000002</v>
      </c>
      <c r="H197" s="139">
        <v>0</v>
      </c>
      <c r="I197" s="8">
        <f t="shared" si="56"/>
        <v>0</v>
      </c>
      <c r="J197" s="1">
        <f t="shared" si="57"/>
        <v>0</v>
      </c>
      <c r="K197" s="1">
        <f t="shared" si="58"/>
        <v>155287.80000000002</v>
      </c>
      <c r="L197" s="139">
        <v>169994.4</v>
      </c>
      <c r="M197" s="1">
        <f t="shared" si="59"/>
        <v>169994.4</v>
      </c>
      <c r="N197" s="8">
        <f t="shared" si="60"/>
        <v>169994.4</v>
      </c>
      <c r="O197" s="8">
        <f t="shared" si="61"/>
        <v>1</v>
      </c>
      <c r="P197" s="139">
        <v>0</v>
      </c>
      <c r="Q197" s="1">
        <f t="shared" si="62"/>
        <v>0</v>
      </c>
      <c r="R197" s="139">
        <v>0</v>
      </c>
      <c r="S197" s="1">
        <f t="shared" si="63"/>
        <v>0</v>
      </c>
      <c r="T197" s="8">
        <f t="shared" si="48"/>
        <v>169994.4</v>
      </c>
      <c r="U197" s="141">
        <v>695</v>
      </c>
      <c r="V197" s="141" t="s">
        <v>1219</v>
      </c>
      <c r="W197" s="95">
        <f t="shared" si="49"/>
        <v>0</v>
      </c>
      <c r="X197" s="139">
        <v>788.57799999999997</v>
      </c>
      <c r="Y197" s="142">
        <v>695</v>
      </c>
      <c r="Z197" s="143">
        <f t="shared" si="50"/>
        <v>0</v>
      </c>
      <c r="AA197" s="144">
        <v>2593764</v>
      </c>
      <c r="AB197" s="126">
        <f t="shared" si="64"/>
        <v>3289.1660685436318</v>
      </c>
      <c r="AC197" s="127">
        <f t="shared" si="65"/>
        <v>0.37380497758802067</v>
      </c>
      <c r="AD197" s="127">
        <f t="shared" si="66"/>
        <v>0.62619502241197933</v>
      </c>
      <c r="AE197" s="1">
        <f t="shared" si="51"/>
        <v>155287.80000000002</v>
      </c>
      <c r="AF197" s="8">
        <f t="shared" si="67"/>
        <v>97240.44740130697</v>
      </c>
      <c r="AG197" s="1"/>
      <c r="AH197" s="8">
        <f t="shared" si="68"/>
        <v>97240.44740130697</v>
      </c>
      <c r="AI197">
        <v>695</v>
      </c>
      <c r="AJ197" s="1">
        <v>804.6</v>
      </c>
      <c r="AK197" s="1">
        <v>802.26400000000012</v>
      </c>
      <c r="AM197" t="s">
        <v>914</v>
      </c>
      <c r="AN197">
        <v>695</v>
      </c>
      <c r="AO197">
        <v>1</v>
      </c>
      <c r="AP197" s="1">
        <v>155287.79999999999</v>
      </c>
      <c r="AQ197" s="1">
        <v>118500</v>
      </c>
      <c r="AR197">
        <f t="shared" si="52"/>
        <v>0</v>
      </c>
    </row>
    <row r="198" spans="1:44">
      <c r="A198" s="139">
        <v>696</v>
      </c>
      <c r="B198" s="139">
        <v>696</v>
      </c>
      <c r="C198" s="8">
        <f t="shared" si="53"/>
        <v>0</v>
      </c>
      <c r="D198" s="140">
        <v>581.4</v>
      </c>
      <c r="E198" s="140">
        <v>84.3</v>
      </c>
      <c r="F198" s="140">
        <f t="shared" si="54"/>
        <v>84.3</v>
      </c>
      <c r="G198" s="1">
        <f t="shared" si="55"/>
        <v>112210.2</v>
      </c>
      <c r="H198" s="139">
        <v>0</v>
      </c>
      <c r="I198" s="8">
        <f t="shared" si="56"/>
        <v>0</v>
      </c>
      <c r="J198" s="1">
        <f t="shared" si="57"/>
        <v>0</v>
      </c>
      <c r="K198" s="1">
        <f t="shared" si="58"/>
        <v>112210.2</v>
      </c>
      <c r="L198" s="139">
        <v>117694.14</v>
      </c>
      <c r="M198" s="1">
        <f t="shared" si="59"/>
        <v>117694.14</v>
      </c>
      <c r="N198" s="8">
        <f t="shared" si="60"/>
        <v>117694.14</v>
      </c>
      <c r="O198" s="8">
        <f t="shared" si="61"/>
        <v>1</v>
      </c>
      <c r="P198" s="139">
        <v>0</v>
      </c>
      <c r="Q198" s="1">
        <f t="shared" si="62"/>
        <v>0</v>
      </c>
      <c r="R198" s="139">
        <v>0</v>
      </c>
      <c r="S198" s="1">
        <f t="shared" si="63"/>
        <v>0</v>
      </c>
      <c r="T198" s="8">
        <f t="shared" si="48"/>
        <v>117694.14</v>
      </c>
      <c r="U198" s="141">
        <v>696</v>
      </c>
      <c r="V198" s="141" t="s">
        <v>1220</v>
      </c>
      <c r="W198" s="95">
        <f t="shared" si="49"/>
        <v>0</v>
      </c>
      <c r="X198" s="139">
        <v>588.98599999999999</v>
      </c>
      <c r="Y198" s="142">
        <v>696</v>
      </c>
      <c r="Z198" s="143">
        <f t="shared" si="50"/>
        <v>0</v>
      </c>
      <c r="AA198" s="144">
        <v>7448646</v>
      </c>
      <c r="AB198" s="126">
        <f t="shared" si="64"/>
        <v>12646.558661835765</v>
      </c>
      <c r="AC198" s="127">
        <f t="shared" si="65"/>
        <v>1</v>
      </c>
      <c r="AD198" s="127">
        <f t="shared" si="66"/>
        <v>0</v>
      </c>
      <c r="AE198" s="1">
        <f t="shared" si="51"/>
        <v>112210.2</v>
      </c>
      <c r="AF198" s="8">
        <f t="shared" si="67"/>
        <v>0</v>
      </c>
      <c r="AG198" s="1"/>
      <c r="AH198" s="8">
        <f t="shared" si="68"/>
        <v>0</v>
      </c>
      <c r="AI198">
        <v>696</v>
      </c>
      <c r="AJ198" s="1">
        <v>581.4</v>
      </c>
      <c r="AK198" s="1">
        <v>578.66399999999999</v>
      </c>
      <c r="AM198" t="s">
        <v>914</v>
      </c>
      <c r="AN198">
        <v>696</v>
      </c>
      <c r="AO198">
        <v>1</v>
      </c>
      <c r="AP198" s="1">
        <v>112210.2</v>
      </c>
      <c r="AQ198" s="1">
        <v>80484.539999999994</v>
      </c>
      <c r="AR198">
        <f t="shared" si="52"/>
        <v>0</v>
      </c>
    </row>
    <row r="199" spans="1:44">
      <c r="A199" s="139">
        <v>698</v>
      </c>
      <c r="B199" s="139">
        <v>698</v>
      </c>
      <c r="C199" s="8">
        <f t="shared" si="53"/>
        <v>0</v>
      </c>
      <c r="D199" s="140">
        <v>251.4</v>
      </c>
      <c r="E199" s="140">
        <v>29.58</v>
      </c>
      <c r="F199" s="140">
        <f t="shared" si="54"/>
        <v>29.58</v>
      </c>
      <c r="G199" s="1">
        <f t="shared" si="55"/>
        <v>41006.500457142858</v>
      </c>
      <c r="H199" s="139">
        <v>0</v>
      </c>
      <c r="I199" s="8">
        <f t="shared" si="56"/>
        <v>0</v>
      </c>
      <c r="J199" s="1">
        <f t="shared" si="57"/>
        <v>0</v>
      </c>
      <c r="K199" s="1">
        <f t="shared" si="58"/>
        <v>41006.500457142858</v>
      </c>
      <c r="L199" s="139">
        <v>81798.009999999995</v>
      </c>
      <c r="M199" s="1">
        <f t="shared" si="59"/>
        <v>81798.009999999995</v>
      </c>
      <c r="N199" s="8">
        <f t="shared" si="60"/>
        <v>81798.009999999995</v>
      </c>
      <c r="O199" s="8">
        <f t="shared" si="61"/>
        <v>1</v>
      </c>
      <c r="P199" s="139">
        <v>0</v>
      </c>
      <c r="Q199" s="1">
        <f t="shared" si="62"/>
        <v>0</v>
      </c>
      <c r="R199" s="139">
        <v>0</v>
      </c>
      <c r="S199" s="1">
        <f t="shared" si="63"/>
        <v>0</v>
      </c>
      <c r="T199" s="8">
        <f t="shared" ref="T199:T262" si="69">+N199-Q199+S199</f>
        <v>81798.009999999995</v>
      </c>
      <c r="U199" s="141">
        <v>698</v>
      </c>
      <c r="V199" s="141" t="s">
        <v>1221</v>
      </c>
      <c r="W199" s="95">
        <f t="shared" ref="W199:W262" si="70">+A199-U199</f>
        <v>0</v>
      </c>
      <c r="X199" s="139">
        <v>280.548</v>
      </c>
      <c r="Y199" s="142">
        <v>698</v>
      </c>
      <c r="Z199" s="143">
        <f t="shared" ref="Z199:Z262" si="71">+A199-Y199</f>
        <v>0</v>
      </c>
      <c r="AA199" s="144">
        <v>4074209</v>
      </c>
      <c r="AB199" s="126">
        <f t="shared" si="64"/>
        <v>14522.324165561686</v>
      </c>
      <c r="AC199" s="127">
        <f t="shared" si="65"/>
        <v>1</v>
      </c>
      <c r="AD199" s="127">
        <f t="shared" si="66"/>
        <v>0</v>
      </c>
      <c r="AE199" s="1">
        <f t="shared" ref="AE199:AE262" si="72">MIN(T199,+AE$5*D199)</f>
        <v>48520.200000000004</v>
      </c>
      <c r="AF199" s="8">
        <f t="shared" si="67"/>
        <v>0</v>
      </c>
      <c r="AG199" s="1"/>
      <c r="AH199" s="8">
        <f t="shared" si="68"/>
        <v>0</v>
      </c>
      <c r="AI199">
        <v>698</v>
      </c>
      <c r="AJ199" s="1">
        <v>251.4</v>
      </c>
      <c r="AK199" s="1">
        <v>250.72400000000002</v>
      </c>
      <c r="AM199" t="s">
        <v>914</v>
      </c>
      <c r="AN199">
        <v>698</v>
      </c>
      <c r="AO199">
        <v>1</v>
      </c>
      <c r="AP199" s="1">
        <v>41006.5</v>
      </c>
      <c r="AQ199" s="1">
        <v>68200</v>
      </c>
      <c r="AR199">
        <f t="shared" ref="AR199:AR262" si="73">+AN199-A199</f>
        <v>0</v>
      </c>
    </row>
    <row r="200" spans="1:44">
      <c r="A200" s="139">
        <v>700</v>
      </c>
      <c r="B200" s="139">
        <v>700</v>
      </c>
      <c r="C200" s="8">
        <f t="shared" ref="C200:C263" si="74">+A200-B200</f>
        <v>0</v>
      </c>
      <c r="D200" s="140">
        <v>2277.4</v>
      </c>
      <c r="E200" s="140">
        <v>21.14</v>
      </c>
      <c r="F200" s="140">
        <f t="shared" ref="F200:F263" si="75">+E200+F$5</f>
        <v>21.14</v>
      </c>
      <c r="G200" s="1">
        <f t="shared" ref="G200:G263" si="76">+G$5*D200*(MIN(1,F200/35))</f>
        <v>265481.07280000002</v>
      </c>
      <c r="H200" s="139">
        <v>0</v>
      </c>
      <c r="I200" s="8">
        <f t="shared" ref="I200:I263" si="77">+IF(H200&gt;0,1,0)</f>
        <v>0</v>
      </c>
      <c r="J200" s="1">
        <f t="shared" ref="J200:J263" si="78">+H200*J$5</f>
        <v>0</v>
      </c>
      <c r="K200" s="1">
        <f t="shared" ref="K200:K263" si="79">+G200+J200</f>
        <v>265481.07280000002</v>
      </c>
      <c r="L200" s="139">
        <v>148035.17000000001</v>
      </c>
      <c r="M200" s="1">
        <f t="shared" ref="M200:M263" si="80">+L200*M$5</f>
        <v>148035.17000000001</v>
      </c>
      <c r="N200" s="8">
        <f t="shared" ref="N200:N263" si="81">+MAX(K200,M200)</f>
        <v>265481.07280000002</v>
      </c>
      <c r="O200" s="8">
        <f t="shared" ref="O200:O263" si="82">+IF(M200&gt;K200,1,0)</f>
        <v>0</v>
      </c>
      <c r="P200" s="139">
        <v>0</v>
      </c>
      <c r="Q200" s="1">
        <f t="shared" ref="Q200:Q263" si="83">+P200*Q$5</f>
        <v>0</v>
      </c>
      <c r="R200" s="139">
        <v>0</v>
      </c>
      <c r="S200" s="1">
        <f t="shared" ref="S200:S263" si="84">+R200*S$5</f>
        <v>0</v>
      </c>
      <c r="T200" s="8">
        <f t="shared" si="69"/>
        <v>265481.07280000002</v>
      </c>
      <c r="U200" s="141">
        <v>700</v>
      </c>
      <c r="V200" s="141" t="s">
        <v>1222</v>
      </c>
      <c r="W200" s="95">
        <f t="shared" si="70"/>
        <v>0</v>
      </c>
      <c r="X200" s="139">
        <v>2148.8289999999997</v>
      </c>
      <c r="Y200" s="142">
        <v>700</v>
      </c>
      <c r="Z200" s="143">
        <f t="shared" si="71"/>
        <v>0</v>
      </c>
      <c r="AA200" s="144">
        <v>13696577</v>
      </c>
      <c r="AB200" s="126">
        <f t="shared" ref="AB200:AB263" si="85">+AA200/X200</f>
        <v>6373.9725217781415</v>
      </c>
      <c r="AC200" s="127">
        <f t="shared" ref="AC200:AC263" si="86">+MIN(1,AB200/AC$5)</f>
        <v>0.72438502830138618</v>
      </c>
      <c r="AD200" s="127">
        <f t="shared" ref="AD200:AD263" si="87">1-AC200</f>
        <v>0.27561497169861382</v>
      </c>
      <c r="AE200" s="1">
        <f t="shared" si="72"/>
        <v>265481.07280000002</v>
      </c>
      <c r="AF200" s="8">
        <f t="shared" ref="AF200:AF263" si="88">+AD200*AE200</f>
        <v>73170.558366289639</v>
      </c>
      <c r="AG200" s="1"/>
      <c r="AH200" s="8">
        <f t="shared" ref="AH200:AH263" si="89">+MAX(AF200,AG200)</f>
        <v>73170.558366289639</v>
      </c>
      <c r="AI200">
        <v>700</v>
      </c>
      <c r="AJ200" s="1">
        <v>2277.4</v>
      </c>
      <c r="AK200" s="1">
        <v>2272.7739999999999</v>
      </c>
      <c r="AM200" t="s">
        <v>914</v>
      </c>
      <c r="AN200">
        <v>700</v>
      </c>
      <c r="AO200">
        <v>1</v>
      </c>
      <c r="AP200" s="1">
        <v>265481.07</v>
      </c>
      <c r="AQ200" s="1">
        <v>60000</v>
      </c>
      <c r="AR200">
        <f t="shared" si="73"/>
        <v>0</v>
      </c>
    </row>
    <row r="201" spans="1:44">
      <c r="A201" s="139">
        <v>701</v>
      </c>
      <c r="B201" s="139">
        <v>701</v>
      </c>
      <c r="C201" s="8">
        <f t="shared" si="74"/>
        <v>0</v>
      </c>
      <c r="D201" s="140">
        <v>2548</v>
      </c>
      <c r="E201" s="140">
        <v>73</v>
      </c>
      <c r="F201" s="140">
        <f t="shared" si="75"/>
        <v>73</v>
      </c>
      <c r="G201" s="1">
        <f t="shared" si="76"/>
        <v>491764</v>
      </c>
      <c r="H201" s="139">
        <v>602437.5</v>
      </c>
      <c r="I201" s="8">
        <f t="shared" si="77"/>
        <v>1</v>
      </c>
      <c r="J201" s="1">
        <f t="shared" si="78"/>
        <v>602437.5</v>
      </c>
      <c r="K201" s="1">
        <f t="shared" si="79"/>
        <v>1094201.5</v>
      </c>
      <c r="L201" s="139">
        <v>1281922.26</v>
      </c>
      <c r="M201" s="1">
        <f t="shared" si="80"/>
        <v>1281922.26</v>
      </c>
      <c r="N201" s="8">
        <f t="shared" si="81"/>
        <v>1281922.26</v>
      </c>
      <c r="O201" s="8">
        <f t="shared" si="82"/>
        <v>1</v>
      </c>
      <c r="P201" s="139">
        <v>0</v>
      </c>
      <c r="Q201" s="1">
        <f t="shared" si="83"/>
        <v>0</v>
      </c>
      <c r="R201" s="139">
        <v>0</v>
      </c>
      <c r="S201" s="1">
        <f t="shared" si="84"/>
        <v>0</v>
      </c>
      <c r="T201" s="8">
        <f t="shared" si="69"/>
        <v>1281922.26</v>
      </c>
      <c r="U201" s="141">
        <v>701</v>
      </c>
      <c r="V201" s="141" t="s">
        <v>1223</v>
      </c>
      <c r="W201" s="95">
        <f t="shared" si="70"/>
        <v>0</v>
      </c>
      <c r="X201" s="139">
        <v>2509.1444999999999</v>
      </c>
      <c r="Y201" s="142">
        <v>701</v>
      </c>
      <c r="Z201" s="143">
        <f t="shared" si="71"/>
        <v>0</v>
      </c>
      <c r="AA201" s="144">
        <v>10742509</v>
      </c>
      <c r="AB201" s="126">
        <f t="shared" si="85"/>
        <v>4281.3433024682317</v>
      </c>
      <c r="AC201" s="127">
        <f t="shared" si="86"/>
        <v>0.48656328196112486</v>
      </c>
      <c r="AD201" s="127">
        <f t="shared" si="87"/>
        <v>0.51343671803887514</v>
      </c>
      <c r="AE201" s="1">
        <f t="shared" si="72"/>
        <v>491764</v>
      </c>
      <c r="AF201" s="8">
        <f t="shared" si="88"/>
        <v>252489.6942096694</v>
      </c>
      <c r="AG201" s="1"/>
      <c r="AH201" s="8">
        <f t="shared" si="89"/>
        <v>252489.6942096694</v>
      </c>
      <c r="AI201">
        <v>701</v>
      </c>
      <c r="AJ201" s="1">
        <v>2548</v>
      </c>
      <c r="AK201" s="1">
        <v>2541.0059999999994</v>
      </c>
      <c r="AM201" t="s">
        <v>914</v>
      </c>
      <c r="AN201">
        <v>701</v>
      </c>
      <c r="AO201">
        <v>1</v>
      </c>
      <c r="AP201" s="1">
        <v>491764</v>
      </c>
      <c r="AQ201" s="1">
        <v>516412.76</v>
      </c>
      <c r="AR201">
        <f t="shared" si="73"/>
        <v>0</v>
      </c>
    </row>
    <row r="202" spans="1:44">
      <c r="A202" s="139">
        <v>704</v>
      </c>
      <c r="B202" s="139">
        <v>704</v>
      </c>
      <c r="C202" s="8">
        <f t="shared" si="74"/>
        <v>0</v>
      </c>
      <c r="D202" s="140">
        <v>1957</v>
      </c>
      <c r="E202" s="140">
        <v>41.54</v>
      </c>
      <c r="F202" s="140">
        <f t="shared" si="75"/>
        <v>41.54</v>
      </c>
      <c r="G202" s="1">
        <f t="shared" si="76"/>
        <v>377701</v>
      </c>
      <c r="H202" s="139">
        <v>0</v>
      </c>
      <c r="I202" s="8">
        <f t="shared" si="77"/>
        <v>0</v>
      </c>
      <c r="J202" s="1">
        <f t="shared" si="78"/>
        <v>0</v>
      </c>
      <c r="K202" s="1">
        <f t="shared" si="79"/>
        <v>377701</v>
      </c>
      <c r="L202" s="139">
        <v>125248</v>
      </c>
      <c r="M202" s="1">
        <f t="shared" si="80"/>
        <v>125248</v>
      </c>
      <c r="N202" s="8">
        <f t="shared" si="81"/>
        <v>377701</v>
      </c>
      <c r="O202" s="8">
        <f t="shared" si="82"/>
        <v>0</v>
      </c>
      <c r="P202" s="139">
        <v>0</v>
      </c>
      <c r="Q202" s="1">
        <f t="shared" si="83"/>
        <v>0</v>
      </c>
      <c r="R202" s="139">
        <v>0</v>
      </c>
      <c r="S202" s="1">
        <f t="shared" si="84"/>
        <v>0</v>
      </c>
      <c r="T202" s="8">
        <f t="shared" si="69"/>
        <v>377701</v>
      </c>
      <c r="U202" s="141">
        <v>704</v>
      </c>
      <c r="V202" s="141" t="s">
        <v>1224</v>
      </c>
      <c r="W202" s="95">
        <f t="shared" si="70"/>
        <v>0</v>
      </c>
      <c r="X202" s="139">
        <v>1926.374</v>
      </c>
      <c r="Y202" s="142">
        <v>704</v>
      </c>
      <c r="Z202" s="143">
        <f t="shared" si="71"/>
        <v>0</v>
      </c>
      <c r="AA202" s="144">
        <v>10680269</v>
      </c>
      <c r="AB202" s="126">
        <f t="shared" si="85"/>
        <v>5544.2344010041661</v>
      </c>
      <c r="AC202" s="127">
        <f t="shared" si="86"/>
        <v>0.63008749720190771</v>
      </c>
      <c r="AD202" s="127">
        <f t="shared" si="87"/>
        <v>0.36991250279809229</v>
      </c>
      <c r="AE202" s="1">
        <f t="shared" si="72"/>
        <v>377701</v>
      </c>
      <c r="AF202" s="8">
        <f t="shared" si="88"/>
        <v>139716.32221934226</v>
      </c>
      <c r="AG202" s="1"/>
      <c r="AH202" s="8">
        <f t="shared" si="89"/>
        <v>139716.32221934226</v>
      </c>
      <c r="AI202">
        <v>704</v>
      </c>
      <c r="AJ202" s="1">
        <v>1957</v>
      </c>
      <c r="AK202" s="1">
        <v>1954.5240000000001</v>
      </c>
      <c r="AM202" t="s">
        <v>914</v>
      </c>
      <c r="AN202">
        <v>704</v>
      </c>
      <c r="AO202">
        <v>1</v>
      </c>
      <c r="AP202" s="1">
        <v>377701</v>
      </c>
      <c r="AQ202" s="1">
        <v>0</v>
      </c>
      <c r="AR202">
        <f t="shared" si="73"/>
        <v>0</v>
      </c>
    </row>
    <row r="203" spans="1:44">
      <c r="A203" s="139">
        <v>706</v>
      </c>
      <c r="B203" s="139">
        <v>706</v>
      </c>
      <c r="C203" s="8">
        <f t="shared" si="74"/>
        <v>0</v>
      </c>
      <c r="D203" s="140">
        <v>1847.6</v>
      </c>
      <c r="E203" s="140">
        <v>67.36</v>
      </c>
      <c r="F203" s="140">
        <f t="shared" si="75"/>
        <v>67.36</v>
      </c>
      <c r="G203" s="1">
        <f t="shared" si="76"/>
        <v>356586.8</v>
      </c>
      <c r="H203" s="139">
        <v>0</v>
      </c>
      <c r="I203" s="8">
        <f t="shared" si="77"/>
        <v>0</v>
      </c>
      <c r="J203" s="1">
        <f t="shared" si="78"/>
        <v>0</v>
      </c>
      <c r="K203" s="1">
        <f t="shared" si="79"/>
        <v>356586.8</v>
      </c>
      <c r="L203" s="139">
        <v>118246.39999999999</v>
      </c>
      <c r="M203" s="1">
        <f t="shared" si="80"/>
        <v>118246.39999999999</v>
      </c>
      <c r="N203" s="8">
        <f t="shared" si="81"/>
        <v>356586.8</v>
      </c>
      <c r="O203" s="8">
        <f t="shared" si="82"/>
        <v>0</v>
      </c>
      <c r="P203" s="139">
        <v>0</v>
      </c>
      <c r="Q203" s="1">
        <f t="shared" si="83"/>
        <v>0</v>
      </c>
      <c r="R203" s="139">
        <v>0</v>
      </c>
      <c r="S203" s="1">
        <f t="shared" si="84"/>
        <v>0</v>
      </c>
      <c r="T203" s="8">
        <f t="shared" si="69"/>
        <v>356586.8</v>
      </c>
      <c r="U203" s="141">
        <v>706</v>
      </c>
      <c r="V203" s="141" t="s">
        <v>1225</v>
      </c>
      <c r="W203" s="95">
        <f t="shared" si="70"/>
        <v>0</v>
      </c>
      <c r="X203" s="139">
        <v>1882.5620000000001</v>
      </c>
      <c r="Y203" s="142">
        <v>706</v>
      </c>
      <c r="Z203" s="143">
        <f t="shared" si="71"/>
        <v>0</v>
      </c>
      <c r="AA203" s="144">
        <v>5845473</v>
      </c>
      <c r="AB203" s="126">
        <f t="shared" si="85"/>
        <v>3105.0626752266326</v>
      </c>
      <c r="AC203" s="127">
        <f t="shared" si="86"/>
        <v>0.35288211648018647</v>
      </c>
      <c r="AD203" s="127">
        <f t="shared" si="87"/>
        <v>0.64711788351981347</v>
      </c>
      <c r="AE203" s="1">
        <f t="shared" si="72"/>
        <v>356586.8</v>
      </c>
      <c r="AF203" s="8">
        <f t="shared" si="88"/>
        <v>230753.69530710301</v>
      </c>
      <c r="AG203" s="1"/>
      <c r="AH203" s="8">
        <f t="shared" si="89"/>
        <v>230753.69530710301</v>
      </c>
      <c r="AI203">
        <v>706</v>
      </c>
      <c r="AJ203" s="1">
        <v>1847.6</v>
      </c>
      <c r="AK203" s="1">
        <v>1847.6019999999999</v>
      </c>
      <c r="AM203" t="s">
        <v>914</v>
      </c>
      <c r="AN203">
        <v>706</v>
      </c>
      <c r="AO203">
        <v>1</v>
      </c>
      <c r="AP203" s="1">
        <v>356586.8</v>
      </c>
      <c r="AQ203" s="1">
        <v>0</v>
      </c>
      <c r="AR203">
        <f t="shared" si="73"/>
        <v>0</v>
      </c>
    </row>
    <row r="204" spans="1:44">
      <c r="A204" s="139">
        <v>707</v>
      </c>
      <c r="B204" s="139">
        <v>707</v>
      </c>
      <c r="C204" s="8">
        <f t="shared" si="74"/>
        <v>0</v>
      </c>
      <c r="D204" s="140">
        <v>123.6</v>
      </c>
      <c r="E204" s="140">
        <v>23.72</v>
      </c>
      <c r="F204" s="140">
        <f t="shared" si="75"/>
        <v>23.72</v>
      </c>
      <c r="G204" s="1">
        <f t="shared" si="76"/>
        <v>16166.738742857142</v>
      </c>
      <c r="H204" s="139">
        <v>0</v>
      </c>
      <c r="I204" s="8">
        <f t="shared" si="77"/>
        <v>0</v>
      </c>
      <c r="J204" s="1">
        <f t="shared" si="78"/>
        <v>0</v>
      </c>
      <c r="K204" s="1">
        <f t="shared" si="79"/>
        <v>16166.738742857142</v>
      </c>
      <c r="L204" s="139">
        <v>13985.99</v>
      </c>
      <c r="M204" s="1">
        <f t="shared" si="80"/>
        <v>13985.99</v>
      </c>
      <c r="N204" s="8">
        <f t="shared" si="81"/>
        <v>16166.738742857142</v>
      </c>
      <c r="O204" s="8">
        <f t="shared" si="82"/>
        <v>0</v>
      </c>
      <c r="P204" s="139">
        <v>0</v>
      </c>
      <c r="Q204" s="1">
        <f t="shared" si="83"/>
        <v>0</v>
      </c>
      <c r="R204" s="139">
        <v>0</v>
      </c>
      <c r="S204" s="1">
        <f t="shared" si="84"/>
        <v>0</v>
      </c>
      <c r="T204" s="8">
        <f t="shared" si="69"/>
        <v>16166.738742857142</v>
      </c>
      <c r="U204" s="141">
        <v>707</v>
      </c>
      <c r="V204" s="141" t="s">
        <v>1226</v>
      </c>
      <c r="W204" s="95">
        <f t="shared" si="70"/>
        <v>0</v>
      </c>
      <c r="X204" s="139">
        <v>144.02799999999999</v>
      </c>
      <c r="Y204" s="142">
        <v>707</v>
      </c>
      <c r="Z204" s="143">
        <f t="shared" si="71"/>
        <v>0</v>
      </c>
      <c r="AA204" s="144">
        <v>128250</v>
      </c>
      <c r="AB204" s="126">
        <f t="shared" si="85"/>
        <v>890.45185658344212</v>
      </c>
      <c r="AC204" s="127">
        <f t="shared" si="86"/>
        <v>0.10119748573253577</v>
      </c>
      <c r="AD204" s="127">
        <f t="shared" si="87"/>
        <v>0.89880251426746427</v>
      </c>
      <c r="AE204" s="1">
        <f t="shared" si="72"/>
        <v>16166.738742857142</v>
      </c>
      <c r="AF204" s="8">
        <f t="shared" si="88"/>
        <v>14530.705429585223</v>
      </c>
      <c r="AG204" s="1"/>
      <c r="AH204" s="8">
        <f t="shared" si="89"/>
        <v>14530.705429585223</v>
      </c>
      <c r="AI204">
        <v>707</v>
      </c>
      <c r="AJ204" s="1">
        <v>123.6</v>
      </c>
      <c r="AK204" s="1">
        <v>123.93600000000001</v>
      </c>
      <c r="AM204" t="s">
        <v>914</v>
      </c>
      <c r="AN204">
        <v>707</v>
      </c>
      <c r="AO204">
        <v>1</v>
      </c>
      <c r="AP204" s="1">
        <v>16166.74</v>
      </c>
      <c r="AQ204" s="1">
        <v>8625</v>
      </c>
      <c r="AR204">
        <f t="shared" si="73"/>
        <v>0</v>
      </c>
    </row>
    <row r="205" spans="1:44">
      <c r="A205" s="139">
        <v>709</v>
      </c>
      <c r="B205" s="139">
        <v>709</v>
      </c>
      <c r="C205" s="8">
        <f t="shared" si="74"/>
        <v>0</v>
      </c>
      <c r="D205" s="140">
        <v>8950.2000000000007</v>
      </c>
      <c r="E205" s="140">
        <v>44.19</v>
      </c>
      <c r="F205" s="140">
        <f t="shared" si="75"/>
        <v>44.19</v>
      </c>
      <c r="G205" s="1">
        <f t="shared" si="76"/>
        <v>1727388.6</v>
      </c>
      <c r="H205" s="139">
        <v>0</v>
      </c>
      <c r="I205" s="8">
        <f t="shared" si="77"/>
        <v>0</v>
      </c>
      <c r="J205" s="1">
        <f t="shared" si="78"/>
        <v>0</v>
      </c>
      <c r="K205" s="1">
        <f t="shared" si="79"/>
        <v>1727388.6</v>
      </c>
      <c r="L205" s="139">
        <v>6911673.5800000001</v>
      </c>
      <c r="M205" s="1">
        <f t="shared" si="80"/>
        <v>6911673.5800000001</v>
      </c>
      <c r="N205" s="8">
        <f t="shared" si="81"/>
        <v>6911673.5800000001</v>
      </c>
      <c r="O205" s="8">
        <f t="shared" si="82"/>
        <v>1</v>
      </c>
      <c r="P205" s="139">
        <v>0</v>
      </c>
      <c r="Q205" s="1">
        <f t="shared" si="83"/>
        <v>0</v>
      </c>
      <c r="R205" s="139">
        <v>0</v>
      </c>
      <c r="S205" s="1">
        <f t="shared" si="84"/>
        <v>0</v>
      </c>
      <c r="T205" s="8">
        <f t="shared" si="69"/>
        <v>6911673.5800000001</v>
      </c>
      <c r="U205" s="141">
        <v>709</v>
      </c>
      <c r="V205" s="141" t="s">
        <v>1227</v>
      </c>
      <c r="W205" s="95">
        <f t="shared" si="70"/>
        <v>0</v>
      </c>
      <c r="X205" s="139">
        <v>9121.1949999999997</v>
      </c>
      <c r="Y205" s="142">
        <v>709</v>
      </c>
      <c r="Z205" s="143">
        <f t="shared" si="71"/>
        <v>0</v>
      </c>
      <c r="AA205" s="144">
        <v>71326197</v>
      </c>
      <c r="AB205" s="126">
        <f t="shared" si="85"/>
        <v>7819.8302963591941</v>
      </c>
      <c r="AC205" s="127">
        <f t="shared" si="86"/>
        <v>0.88870291975465754</v>
      </c>
      <c r="AD205" s="127">
        <f t="shared" si="87"/>
        <v>0.11129708024534246</v>
      </c>
      <c r="AE205" s="1">
        <f t="shared" si="72"/>
        <v>1727388.6</v>
      </c>
      <c r="AF205" s="8">
        <f t="shared" si="88"/>
        <v>192253.30762908977</v>
      </c>
      <c r="AG205" s="1">
        <v>777064</v>
      </c>
      <c r="AH205" s="8">
        <f t="shared" si="89"/>
        <v>777064</v>
      </c>
      <c r="AI205">
        <v>709</v>
      </c>
      <c r="AJ205" s="1">
        <v>8950.2000000000007</v>
      </c>
      <c r="AK205" s="1">
        <v>8931.1420000000016</v>
      </c>
      <c r="AM205" t="s">
        <v>914</v>
      </c>
      <c r="AN205">
        <v>709</v>
      </c>
      <c r="AO205">
        <v>1</v>
      </c>
      <c r="AP205" s="1">
        <v>1727388.6</v>
      </c>
      <c r="AQ205" s="1">
        <v>0</v>
      </c>
      <c r="AR205">
        <f t="shared" si="73"/>
        <v>0</v>
      </c>
    </row>
    <row r="206" spans="1:44">
      <c r="A206" s="139">
        <v>712</v>
      </c>
      <c r="B206" s="139">
        <v>712</v>
      </c>
      <c r="C206" s="8">
        <f t="shared" si="74"/>
        <v>0</v>
      </c>
      <c r="D206" s="140">
        <v>527.20000000000005</v>
      </c>
      <c r="E206" s="140">
        <v>59.59</v>
      </c>
      <c r="F206" s="140">
        <f t="shared" si="75"/>
        <v>59.59</v>
      </c>
      <c r="G206" s="1">
        <f t="shared" si="76"/>
        <v>101749.6</v>
      </c>
      <c r="H206" s="139">
        <v>0</v>
      </c>
      <c r="I206" s="8">
        <f t="shared" si="77"/>
        <v>0</v>
      </c>
      <c r="J206" s="1">
        <f t="shared" si="78"/>
        <v>0</v>
      </c>
      <c r="K206" s="1">
        <f t="shared" si="79"/>
        <v>101749.6</v>
      </c>
      <c r="L206" s="139">
        <v>72676.69</v>
      </c>
      <c r="M206" s="1">
        <f t="shared" si="80"/>
        <v>72676.69</v>
      </c>
      <c r="N206" s="8">
        <f t="shared" si="81"/>
        <v>101749.6</v>
      </c>
      <c r="O206" s="8">
        <f t="shared" si="82"/>
        <v>0</v>
      </c>
      <c r="P206" s="139">
        <v>0</v>
      </c>
      <c r="Q206" s="1">
        <f t="shared" si="83"/>
        <v>0</v>
      </c>
      <c r="R206" s="139">
        <v>0</v>
      </c>
      <c r="S206" s="1">
        <f t="shared" si="84"/>
        <v>0</v>
      </c>
      <c r="T206" s="8">
        <f t="shared" si="69"/>
        <v>101749.6</v>
      </c>
      <c r="U206" s="141">
        <v>712</v>
      </c>
      <c r="V206" s="141" t="s">
        <v>1228</v>
      </c>
      <c r="W206" s="95">
        <f t="shared" si="70"/>
        <v>0</v>
      </c>
      <c r="X206" s="139">
        <v>540.21</v>
      </c>
      <c r="Y206" s="142">
        <v>712</v>
      </c>
      <c r="Z206" s="143">
        <f t="shared" si="71"/>
        <v>0</v>
      </c>
      <c r="AA206" s="144">
        <v>3704820</v>
      </c>
      <c r="AB206" s="126">
        <f t="shared" si="85"/>
        <v>6858.110734714277</v>
      </c>
      <c r="AC206" s="127">
        <f t="shared" si="86"/>
        <v>0.77940604884724973</v>
      </c>
      <c r="AD206" s="127">
        <f t="shared" si="87"/>
        <v>0.22059395115275027</v>
      </c>
      <c r="AE206" s="1">
        <f t="shared" si="72"/>
        <v>101749.6</v>
      </c>
      <c r="AF206" s="8">
        <f t="shared" si="88"/>
        <v>22445.346292211882</v>
      </c>
      <c r="AG206" s="1"/>
      <c r="AH206" s="8">
        <f t="shared" si="89"/>
        <v>22445.346292211882</v>
      </c>
      <c r="AI206">
        <v>712</v>
      </c>
      <c r="AJ206" s="1">
        <v>527.20000000000005</v>
      </c>
      <c r="AK206" s="1">
        <v>525.99599999999998</v>
      </c>
      <c r="AM206" t="s">
        <v>914</v>
      </c>
      <c r="AN206">
        <v>712</v>
      </c>
      <c r="AO206">
        <v>1</v>
      </c>
      <c r="AP206" s="1">
        <v>101749.6</v>
      </c>
      <c r="AQ206" s="1">
        <v>38935.89</v>
      </c>
      <c r="AR206">
        <f t="shared" si="73"/>
        <v>0</v>
      </c>
    </row>
    <row r="207" spans="1:44">
      <c r="A207" s="139">
        <v>716</v>
      </c>
      <c r="B207" s="139">
        <v>716</v>
      </c>
      <c r="C207" s="8">
        <f t="shared" si="74"/>
        <v>0</v>
      </c>
      <c r="D207" s="140">
        <v>1760.4</v>
      </c>
      <c r="E207" s="140">
        <v>34.43</v>
      </c>
      <c r="F207" s="140">
        <f t="shared" si="75"/>
        <v>34.43</v>
      </c>
      <c r="G207" s="1">
        <f t="shared" si="76"/>
        <v>334224.01131428569</v>
      </c>
      <c r="H207" s="139">
        <v>308469.7</v>
      </c>
      <c r="I207" s="8">
        <f t="shared" si="77"/>
        <v>1</v>
      </c>
      <c r="J207" s="1">
        <f t="shared" si="78"/>
        <v>308469.7</v>
      </c>
      <c r="K207" s="1">
        <f t="shared" si="79"/>
        <v>642693.71131428564</v>
      </c>
      <c r="L207" s="139">
        <v>524141.2</v>
      </c>
      <c r="M207" s="1">
        <f t="shared" si="80"/>
        <v>524141.2</v>
      </c>
      <c r="N207" s="8">
        <f t="shared" si="81"/>
        <v>642693.71131428564</v>
      </c>
      <c r="O207" s="8">
        <f t="shared" si="82"/>
        <v>0</v>
      </c>
      <c r="P207" s="139">
        <v>0</v>
      </c>
      <c r="Q207" s="1">
        <f t="shared" si="83"/>
        <v>0</v>
      </c>
      <c r="R207" s="139">
        <v>0</v>
      </c>
      <c r="S207" s="1">
        <f t="shared" si="84"/>
        <v>0</v>
      </c>
      <c r="T207" s="8">
        <f t="shared" si="69"/>
        <v>642693.71131428564</v>
      </c>
      <c r="U207" s="141">
        <v>716</v>
      </c>
      <c r="V207" s="141" t="s">
        <v>1229</v>
      </c>
      <c r="W207" s="95">
        <f t="shared" si="70"/>
        <v>0</v>
      </c>
      <c r="X207" s="139">
        <v>1734.5600000000002</v>
      </c>
      <c r="Y207" s="142">
        <v>716</v>
      </c>
      <c r="Z207" s="143">
        <f t="shared" si="71"/>
        <v>0</v>
      </c>
      <c r="AA207" s="144">
        <v>9303936</v>
      </c>
      <c r="AB207" s="126">
        <f t="shared" si="85"/>
        <v>5363.8594225624938</v>
      </c>
      <c r="AC207" s="127">
        <f t="shared" si="86"/>
        <v>0.60958836053056198</v>
      </c>
      <c r="AD207" s="127">
        <f t="shared" si="87"/>
        <v>0.39041163946943802</v>
      </c>
      <c r="AE207" s="1">
        <f t="shared" si="72"/>
        <v>339757.2</v>
      </c>
      <c r="AF207" s="8">
        <f t="shared" si="88"/>
        <v>132645.16547354576</v>
      </c>
      <c r="AG207" s="1"/>
      <c r="AH207" s="8">
        <f t="shared" si="89"/>
        <v>132645.16547354576</v>
      </c>
      <c r="AI207">
        <v>716</v>
      </c>
      <c r="AJ207" s="1">
        <v>1760.4</v>
      </c>
      <c r="AK207" s="1">
        <v>1758.9919999999997</v>
      </c>
      <c r="AM207" t="s">
        <v>914</v>
      </c>
      <c r="AN207">
        <v>716</v>
      </c>
      <c r="AO207">
        <v>1</v>
      </c>
      <c r="AP207" s="1">
        <v>334224.01</v>
      </c>
      <c r="AQ207" s="1">
        <v>104840.74</v>
      </c>
      <c r="AR207">
        <f t="shared" si="73"/>
        <v>0</v>
      </c>
    </row>
    <row r="208" spans="1:44">
      <c r="A208" s="139">
        <v>717</v>
      </c>
      <c r="B208" s="139">
        <v>717</v>
      </c>
      <c r="C208" s="8">
        <f t="shared" si="74"/>
        <v>0</v>
      </c>
      <c r="D208" s="140">
        <v>1945.4</v>
      </c>
      <c r="E208" s="140">
        <v>31.52</v>
      </c>
      <c r="F208" s="140">
        <f t="shared" si="75"/>
        <v>31.52</v>
      </c>
      <c r="G208" s="1">
        <f t="shared" si="76"/>
        <v>338130.52982857142</v>
      </c>
      <c r="H208" s="139">
        <v>0</v>
      </c>
      <c r="I208" s="8">
        <f t="shared" si="77"/>
        <v>0</v>
      </c>
      <c r="J208" s="1">
        <f t="shared" si="78"/>
        <v>0</v>
      </c>
      <c r="K208" s="1">
        <f t="shared" si="79"/>
        <v>338130.52982857142</v>
      </c>
      <c r="L208" s="139">
        <v>204826.19</v>
      </c>
      <c r="M208" s="1">
        <f t="shared" si="80"/>
        <v>204826.19</v>
      </c>
      <c r="N208" s="8">
        <f t="shared" si="81"/>
        <v>338130.52982857142</v>
      </c>
      <c r="O208" s="8">
        <f t="shared" si="82"/>
        <v>0</v>
      </c>
      <c r="P208" s="139">
        <v>0</v>
      </c>
      <c r="Q208" s="1">
        <f t="shared" si="83"/>
        <v>0</v>
      </c>
      <c r="R208" s="139">
        <v>0</v>
      </c>
      <c r="S208" s="1">
        <f t="shared" si="84"/>
        <v>0</v>
      </c>
      <c r="T208" s="8">
        <f t="shared" si="69"/>
        <v>338130.52982857142</v>
      </c>
      <c r="U208" s="141">
        <v>717</v>
      </c>
      <c r="V208" s="141" t="s">
        <v>1230</v>
      </c>
      <c r="W208" s="95">
        <f t="shared" si="70"/>
        <v>0</v>
      </c>
      <c r="X208" s="139">
        <v>1960.33</v>
      </c>
      <c r="Y208" s="142">
        <v>717</v>
      </c>
      <c r="Z208" s="143">
        <f t="shared" si="71"/>
        <v>0</v>
      </c>
      <c r="AA208" s="144">
        <v>11144600</v>
      </c>
      <c r="AB208" s="126">
        <f t="shared" si="85"/>
        <v>5685.0632291501943</v>
      </c>
      <c r="AC208" s="127">
        <f t="shared" si="86"/>
        <v>0.64609231904788467</v>
      </c>
      <c r="AD208" s="127">
        <f t="shared" si="87"/>
        <v>0.35390768095211533</v>
      </c>
      <c r="AE208" s="1">
        <f t="shared" si="72"/>
        <v>338130.52982857142</v>
      </c>
      <c r="AF208" s="8">
        <f t="shared" si="88"/>
        <v>119666.99167073978</v>
      </c>
      <c r="AG208" s="1"/>
      <c r="AH208" s="8">
        <f t="shared" si="89"/>
        <v>119666.99167073978</v>
      </c>
      <c r="AI208">
        <v>717</v>
      </c>
      <c r="AJ208" s="1">
        <v>1945.4</v>
      </c>
      <c r="AK208" s="1">
        <v>1947.6180000000004</v>
      </c>
      <c r="AM208" t="s">
        <v>914</v>
      </c>
      <c r="AN208">
        <v>717</v>
      </c>
      <c r="AO208">
        <v>1</v>
      </c>
      <c r="AP208" s="1">
        <v>338130.53</v>
      </c>
      <c r="AQ208" s="1">
        <v>92700</v>
      </c>
      <c r="AR208">
        <f t="shared" si="73"/>
        <v>0</v>
      </c>
    </row>
    <row r="209" spans="1:44">
      <c r="A209" s="139">
        <v>719</v>
      </c>
      <c r="B209" s="139">
        <v>719</v>
      </c>
      <c r="C209" s="8">
        <f t="shared" si="74"/>
        <v>0</v>
      </c>
      <c r="D209" s="140">
        <v>8432</v>
      </c>
      <c r="E209" s="140">
        <v>25.1</v>
      </c>
      <c r="F209" s="140">
        <f t="shared" si="75"/>
        <v>25.1</v>
      </c>
      <c r="G209" s="1">
        <f t="shared" si="76"/>
        <v>1167061.0742857144</v>
      </c>
      <c r="H209" s="139">
        <v>365180.15</v>
      </c>
      <c r="I209" s="8">
        <f t="shared" si="77"/>
        <v>1</v>
      </c>
      <c r="J209" s="1">
        <f t="shared" si="78"/>
        <v>365180.15</v>
      </c>
      <c r="K209" s="1">
        <f t="shared" si="79"/>
        <v>1532241.2242857143</v>
      </c>
      <c r="L209" s="139">
        <v>1114307.56</v>
      </c>
      <c r="M209" s="1">
        <f t="shared" si="80"/>
        <v>1114307.56</v>
      </c>
      <c r="N209" s="8">
        <f t="shared" si="81"/>
        <v>1532241.2242857143</v>
      </c>
      <c r="O209" s="8">
        <f t="shared" si="82"/>
        <v>0</v>
      </c>
      <c r="P209" s="139">
        <v>0</v>
      </c>
      <c r="Q209" s="1">
        <f t="shared" si="83"/>
        <v>0</v>
      </c>
      <c r="R209" s="139">
        <v>0</v>
      </c>
      <c r="S209" s="1">
        <f t="shared" si="84"/>
        <v>0</v>
      </c>
      <c r="T209" s="8">
        <f t="shared" si="69"/>
        <v>1532241.2242857143</v>
      </c>
      <c r="U209" s="141">
        <v>719</v>
      </c>
      <c r="V209" s="141" t="s">
        <v>1231</v>
      </c>
      <c r="W209" s="95">
        <f t="shared" si="70"/>
        <v>0</v>
      </c>
      <c r="X209" s="139">
        <v>7897.9004999999997</v>
      </c>
      <c r="Y209" s="142">
        <v>719</v>
      </c>
      <c r="Z209" s="143">
        <f t="shared" si="71"/>
        <v>0</v>
      </c>
      <c r="AA209" s="144">
        <v>52130047</v>
      </c>
      <c r="AB209" s="126">
        <f t="shared" si="85"/>
        <v>6600.49427059761</v>
      </c>
      <c r="AC209" s="127">
        <f t="shared" si="86"/>
        <v>0.7501286227189683</v>
      </c>
      <c r="AD209" s="127">
        <f t="shared" si="87"/>
        <v>0.2498713772810317</v>
      </c>
      <c r="AE209" s="1">
        <f t="shared" si="72"/>
        <v>1532241.2242857143</v>
      </c>
      <c r="AF209" s="8">
        <f t="shared" si="88"/>
        <v>382863.22503904562</v>
      </c>
      <c r="AG209" s="1"/>
      <c r="AH209" s="8">
        <f t="shared" si="89"/>
        <v>382863.22503904562</v>
      </c>
      <c r="AI209">
        <v>719</v>
      </c>
      <c r="AJ209" s="1">
        <v>8432</v>
      </c>
      <c r="AK209" s="1">
        <v>8408.7019999999993</v>
      </c>
      <c r="AM209" t="s">
        <v>914</v>
      </c>
      <c r="AN209">
        <v>719</v>
      </c>
      <c r="AO209">
        <v>1</v>
      </c>
      <c r="AP209" s="1">
        <v>1167061.08</v>
      </c>
      <c r="AQ209" s="1">
        <v>362122.7</v>
      </c>
      <c r="AR209">
        <f t="shared" si="73"/>
        <v>0</v>
      </c>
    </row>
    <row r="210" spans="1:44">
      <c r="A210" s="139">
        <v>720</v>
      </c>
      <c r="B210" s="139">
        <v>720</v>
      </c>
      <c r="C210" s="8">
        <f t="shared" si="74"/>
        <v>0</v>
      </c>
      <c r="D210" s="140">
        <v>9026.4</v>
      </c>
      <c r="E210" s="140">
        <v>24.35</v>
      </c>
      <c r="F210" s="140">
        <f t="shared" si="75"/>
        <v>24.35</v>
      </c>
      <c r="G210" s="1">
        <f t="shared" si="76"/>
        <v>1212000.5177142858</v>
      </c>
      <c r="H210" s="139">
        <v>0</v>
      </c>
      <c r="I210" s="8">
        <f t="shared" si="77"/>
        <v>0</v>
      </c>
      <c r="J210" s="1">
        <f t="shared" si="78"/>
        <v>0</v>
      </c>
      <c r="K210" s="1">
        <f t="shared" si="79"/>
        <v>1212000.5177142858</v>
      </c>
      <c r="L210" s="139">
        <v>792606.91</v>
      </c>
      <c r="M210" s="1">
        <f t="shared" si="80"/>
        <v>792606.91</v>
      </c>
      <c r="N210" s="8">
        <f t="shared" si="81"/>
        <v>1212000.5177142858</v>
      </c>
      <c r="O210" s="8">
        <f t="shared" si="82"/>
        <v>0</v>
      </c>
      <c r="P210" s="139">
        <v>0</v>
      </c>
      <c r="Q210" s="1">
        <f t="shared" si="83"/>
        <v>0</v>
      </c>
      <c r="R210" s="139">
        <v>0</v>
      </c>
      <c r="S210" s="1">
        <f t="shared" si="84"/>
        <v>0</v>
      </c>
      <c r="T210" s="8">
        <f t="shared" si="69"/>
        <v>1212000.5177142858</v>
      </c>
      <c r="U210" s="141">
        <v>720</v>
      </c>
      <c r="V210" s="141" t="s">
        <v>1232</v>
      </c>
      <c r="W210" s="95">
        <f t="shared" si="70"/>
        <v>0</v>
      </c>
      <c r="X210" s="139">
        <v>8073.6490000000003</v>
      </c>
      <c r="Y210" s="142">
        <v>720</v>
      </c>
      <c r="Z210" s="143">
        <f t="shared" si="71"/>
        <v>0</v>
      </c>
      <c r="AA210" s="144">
        <v>51196286</v>
      </c>
      <c r="AB210" s="126">
        <f t="shared" si="85"/>
        <v>6341.1582544646162</v>
      </c>
      <c r="AC210" s="127">
        <f t="shared" si="86"/>
        <v>0.72065577407642967</v>
      </c>
      <c r="AD210" s="127">
        <f t="shared" si="87"/>
        <v>0.27934422592357033</v>
      </c>
      <c r="AE210" s="1">
        <f t="shared" si="72"/>
        <v>1212000.5177142858</v>
      </c>
      <c r="AF210" s="8">
        <f t="shared" si="88"/>
        <v>338565.34643986367</v>
      </c>
      <c r="AG210" s="1"/>
      <c r="AH210" s="8">
        <f t="shared" si="89"/>
        <v>338565.34643986367</v>
      </c>
      <c r="AI210">
        <v>720</v>
      </c>
      <c r="AJ210" s="1">
        <v>9026.4</v>
      </c>
      <c r="AK210" s="1">
        <v>9002.525999999998</v>
      </c>
      <c r="AM210" t="s">
        <v>914</v>
      </c>
      <c r="AN210">
        <v>720</v>
      </c>
      <c r="AO210">
        <v>1</v>
      </c>
      <c r="AP210" s="1">
        <v>1212000.53</v>
      </c>
      <c r="AQ210" s="1">
        <v>390700</v>
      </c>
      <c r="AR210">
        <f t="shared" si="73"/>
        <v>0</v>
      </c>
    </row>
    <row r="211" spans="1:44">
      <c r="A211" s="139">
        <v>721</v>
      </c>
      <c r="B211" s="139">
        <v>721</v>
      </c>
      <c r="C211" s="8">
        <f t="shared" si="74"/>
        <v>0</v>
      </c>
      <c r="D211" s="140">
        <v>4428.8</v>
      </c>
      <c r="E211" s="140">
        <v>29.52</v>
      </c>
      <c r="F211" s="140">
        <f t="shared" si="75"/>
        <v>29.52</v>
      </c>
      <c r="G211" s="1">
        <f t="shared" si="76"/>
        <v>720927.65622857143</v>
      </c>
      <c r="H211" s="139">
        <v>0</v>
      </c>
      <c r="I211" s="8">
        <f t="shared" si="77"/>
        <v>0</v>
      </c>
      <c r="J211" s="1">
        <f t="shared" si="78"/>
        <v>0</v>
      </c>
      <c r="K211" s="1">
        <f t="shared" si="79"/>
        <v>720927.65622857143</v>
      </c>
      <c r="L211" s="139">
        <v>369878.39</v>
      </c>
      <c r="M211" s="1">
        <f t="shared" si="80"/>
        <v>369878.39</v>
      </c>
      <c r="N211" s="8">
        <f t="shared" si="81"/>
        <v>720927.65622857143</v>
      </c>
      <c r="O211" s="8">
        <f t="shared" si="82"/>
        <v>0</v>
      </c>
      <c r="P211" s="139">
        <v>0</v>
      </c>
      <c r="Q211" s="1">
        <f t="shared" si="83"/>
        <v>0</v>
      </c>
      <c r="R211" s="139">
        <v>0</v>
      </c>
      <c r="S211" s="1">
        <f t="shared" si="84"/>
        <v>0</v>
      </c>
      <c r="T211" s="8">
        <f t="shared" si="69"/>
        <v>720927.65622857143</v>
      </c>
      <c r="U211" s="141">
        <v>721</v>
      </c>
      <c r="V211" s="141" t="s">
        <v>1233</v>
      </c>
      <c r="W211" s="95">
        <f t="shared" si="70"/>
        <v>0</v>
      </c>
      <c r="X211" s="139">
        <v>4211.0754999999999</v>
      </c>
      <c r="Y211" s="142">
        <v>721</v>
      </c>
      <c r="Z211" s="143">
        <f t="shared" si="71"/>
        <v>0</v>
      </c>
      <c r="AA211" s="144">
        <v>20349022</v>
      </c>
      <c r="AB211" s="126">
        <f t="shared" si="85"/>
        <v>4832.2624469687144</v>
      </c>
      <c r="AC211" s="127">
        <f t="shared" si="86"/>
        <v>0.54917377780452825</v>
      </c>
      <c r="AD211" s="127">
        <f t="shared" si="87"/>
        <v>0.45082622219547175</v>
      </c>
      <c r="AE211" s="1">
        <f t="shared" si="72"/>
        <v>720927.65622857143</v>
      </c>
      <c r="AF211" s="8">
        <f t="shared" si="88"/>
        <v>325013.09173376265</v>
      </c>
      <c r="AG211" s="1"/>
      <c r="AH211" s="8">
        <f t="shared" si="89"/>
        <v>325013.09173376265</v>
      </c>
      <c r="AI211">
        <v>721</v>
      </c>
      <c r="AJ211" s="1">
        <v>4428.8</v>
      </c>
      <c r="AK211" s="1">
        <v>4420.1660000000002</v>
      </c>
      <c r="AM211" t="s">
        <v>914</v>
      </c>
      <c r="AN211">
        <v>721</v>
      </c>
      <c r="AO211">
        <v>1</v>
      </c>
      <c r="AP211" s="1">
        <v>720927.66</v>
      </c>
      <c r="AQ211" s="1">
        <v>130814.3</v>
      </c>
      <c r="AR211">
        <f t="shared" si="73"/>
        <v>0</v>
      </c>
    </row>
    <row r="212" spans="1:44">
      <c r="A212" s="139">
        <v>726</v>
      </c>
      <c r="B212" s="139">
        <v>726</v>
      </c>
      <c r="C212" s="8">
        <f t="shared" si="74"/>
        <v>0</v>
      </c>
      <c r="D212" s="140">
        <v>3009.4</v>
      </c>
      <c r="E212" s="140">
        <v>28.33</v>
      </c>
      <c r="F212" s="140">
        <f t="shared" si="75"/>
        <v>28.33</v>
      </c>
      <c r="G212" s="1">
        <f t="shared" si="76"/>
        <v>470127.60817142861</v>
      </c>
      <c r="H212" s="139">
        <v>228808.65</v>
      </c>
      <c r="I212" s="8">
        <f t="shared" si="77"/>
        <v>1</v>
      </c>
      <c r="J212" s="1">
        <f t="shared" si="78"/>
        <v>228808.65</v>
      </c>
      <c r="K212" s="1">
        <f t="shared" si="79"/>
        <v>698936.25817142858</v>
      </c>
      <c r="L212" s="139">
        <v>384705.89</v>
      </c>
      <c r="M212" s="1">
        <f t="shared" si="80"/>
        <v>384705.89</v>
      </c>
      <c r="N212" s="8">
        <f t="shared" si="81"/>
        <v>698936.25817142858</v>
      </c>
      <c r="O212" s="8">
        <f t="shared" si="82"/>
        <v>0</v>
      </c>
      <c r="P212" s="139">
        <v>0</v>
      </c>
      <c r="Q212" s="1">
        <f t="shared" si="83"/>
        <v>0</v>
      </c>
      <c r="R212" s="139">
        <v>0</v>
      </c>
      <c r="S212" s="1">
        <f t="shared" si="84"/>
        <v>0</v>
      </c>
      <c r="T212" s="8">
        <f t="shared" si="69"/>
        <v>698936.25817142858</v>
      </c>
      <c r="U212" s="141">
        <v>726</v>
      </c>
      <c r="V212" s="141" t="s">
        <v>1234</v>
      </c>
      <c r="W212" s="95">
        <f t="shared" si="70"/>
        <v>0</v>
      </c>
      <c r="X212" s="139">
        <v>2912.7114999999999</v>
      </c>
      <c r="Y212" s="142">
        <v>726</v>
      </c>
      <c r="Z212" s="143">
        <f t="shared" si="71"/>
        <v>0</v>
      </c>
      <c r="AA212" s="144">
        <v>22469806</v>
      </c>
      <c r="AB212" s="126">
        <f t="shared" si="85"/>
        <v>7714.3946456763742</v>
      </c>
      <c r="AC212" s="127">
        <f t="shared" si="86"/>
        <v>0.87672043841466218</v>
      </c>
      <c r="AD212" s="127">
        <f t="shared" si="87"/>
        <v>0.12327956158533782</v>
      </c>
      <c r="AE212" s="1">
        <f t="shared" si="72"/>
        <v>580814.20000000007</v>
      </c>
      <c r="AF212" s="8">
        <f t="shared" si="88"/>
        <v>71602.519938538724</v>
      </c>
      <c r="AG212" s="1"/>
      <c r="AH212" s="8">
        <f t="shared" si="89"/>
        <v>71602.519938538724</v>
      </c>
      <c r="AI212">
        <v>726</v>
      </c>
      <c r="AJ212" s="1">
        <v>3009.4</v>
      </c>
      <c r="AK212" s="1">
        <v>3001.348</v>
      </c>
      <c r="AM212" t="s">
        <v>914</v>
      </c>
      <c r="AN212">
        <v>726</v>
      </c>
      <c r="AO212">
        <v>1</v>
      </c>
      <c r="AP212" s="1">
        <v>470127.61</v>
      </c>
      <c r="AQ212" s="1">
        <v>0</v>
      </c>
      <c r="AR212">
        <f t="shared" si="73"/>
        <v>0</v>
      </c>
    </row>
    <row r="213" spans="1:44">
      <c r="A213" s="139">
        <v>727</v>
      </c>
      <c r="B213" s="139">
        <v>727</v>
      </c>
      <c r="C213" s="8">
        <f t="shared" si="74"/>
        <v>0</v>
      </c>
      <c r="D213" s="140">
        <v>3545.8</v>
      </c>
      <c r="E213" s="140">
        <v>23.32</v>
      </c>
      <c r="F213" s="140">
        <f t="shared" si="75"/>
        <v>23.32</v>
      </c>
      <c r="G213" s="1">
        <f t="shared" si="76"/>
        <v>455965.56594285712</v>
      </c>
      <c r="H213" s="139">
        <v>0</v>
      </c>
      <c r="I213" s="8">
        <f t="shared" si="77"/>
        <v>0</v>
      </c>
      <c r="J213" s="1">
        <f t="shared" si="78"/>
        <v>0</v>
      </c>
      <c r="K213" s="1">
        <f t="shared" si="79"/>
        <v>455965.56594285712</v>
      </c>
      <c r="L213" s="139">
        <v>337310.9</v>
      </c>
      <c r="M213" s="1">
        <f t="shared" si="80"/>
        <v>337310.9</v>
      </c>
      <c r="N213" s="8">
        <f t="shared" si="81"/>
        <v>455965.56594285712</v>
      </c>
      <c r="O213" s="8">
        <f t="shared" si="82"/>
        <v>0</v>
      </c>
      <c r="P213" s="139">
        <v>0</v>
      </c>
      <c r="Q213" s="1">
        <f t="shared" si="83"/>
        <v>0</v>
      </c>
      <c r="R213" s="139">
        <v>0</v>
      </c>
      <c r="S213" s="1">
        <f t="shared" si="84"/>
        <v>0</v>
      </c>
      <c r="T213" s="8">
        <f t="shared" si="69"/>
        <v>455965.56594285712</v>
      </c>
      <c r="U213" s="141">
        <v>727</v>
      </c>
      <c r="V213" s="141" t="s">
        <v>1235</v>
      </c>
      <c r="W213" s="95">
        <f t="shared" si="70"/>
        <v>0</v>
      </c>
      <c r="X213" s="139">
        <v>3432.9655000000002</v>
      </c>
      <c r="Y213" s="142">
        <v>727</v>
      </c>
      <c r="Z213" s="143">
        <f t="shared" si="71"/>
        <v>0</v>
      </c>
      <c r="AA213" s="144">
        <v>13273001</v>
      </c>
      <c r="AB213" s="126">
        <f t="shared" si="85"/>
        <v>3866.3368449231425</v>
      </c>
      <c r="AC213" s="127">
        <f t="shared" si="86"/>
        <v>0.43939890158971523</v>
      </c>
      <c r="AD213" s="127">
        <f t="shared" si="87"/>
        <v>0.56060109841028472</v>
      </c>
      <c r="AE213" s="1">
        <f t="shared" si="72"/>
        <v>455965.56594285712</v>
      </c>
      <c r="AF213" s="8">
        <f t="shared" si="88"/>
        <v>255614.7971048328</v>
      </c>
      <c r="AG213" s="1"/>
      <c r="AH213" s="8">
        <f t="shared" si="89"/>
        <v>255614.7971048328</v>
      </c>
      <c r="AI213">
        <v>727</v>
      </c>
      <c r="AJ213" s="1">
        <v>3545.8</v>
      </c>
      <c r="AK213" s="1">
        <v>3447.7820000000002</v>
      </c>
      <c r="AM213" t="s">
        <v>914</v>
      </c>
      <c r="AN213">
        <v>727</v>
      </c>
      <c r="AO213">
        <v>1</v>
      </c>
      <c r="AP213" s="1">
        <v>455965.56</v>
      </c>
      <c r="AQ213" s="1">
        <v>186109.89</v>
      </c>
      <c r="AR213">
        <f t="shared" si="73"/>
        <v>0</v>
      </c>
    </row>
    <row r="214" spans="1:44">
      <c r="A214" s="139">
        <v>728</v>
      </c>
      <c r="B214" s="139">
        <v>728</v>
      </c>
      <c r="C214" s="8">
        <f t="shared" si="74"/>
        <v>0</v>
      </c>
      <c r="D214" s="140">
        <v>14076.4</v>
      </c>
      <c r="E214" s="140">
        <v>30.09</v>
      </c>
      <c r="F214" s="140">
        <f t="shared" si="75"/>
        <v>30.09</v>
      </c>
      <c r="G214" s="1">
        <f t="shared" si="76"/>
        <v>2335624.6590857143</v>
      </c>
      <c r="H214" s="139">
        <v>0</v>
      </c>
      <c r="I214" s="8">
        <f t="shared" si="77"/>
        <v>0</v>
      </c>
      <c r="J214" s="1">
        <f t="shared" si="78"/>
        <v>0</v>
      </c>
      <c r="K214" s="1">
        <f t="shared" si="79"/>
        <v>2335624.6590857143</v>
      </c>
      <c r="L214" s="139">
        <v>2043461.4</v>
      </c>
      <c r="M214" s="1">
        <f t="shared" si="80"/>
        <v>2043461.4</v>
      </c>
      <c r="N214" s="8">
        <f t="shared" si="81"/>
        <v>2335624.6590857143</v>
      </c>
      <c r="O214" s="8">
        <f t="shared" si="82"/>
        <v>0</v>
      </c>
      <c r="P214" s="139">
        <v>0</v>
      </c>
      <c r="Q214" s="1">
        <f t="shared" si="83"/>
        <v>0</v>
      </c>
      <c r="R214" s="139">
        <v>0</v>
      </c>
      <c r="S214" s="1">
        <f t="shared" si="84"/>
        <v>0</v>
      </c>
      <c r="T214" s="8">
        <f t="shared" si="69"/>
        <v>2335624.6590857143</v>
      </c>
      <c r="U214" s="141">
        <v>728</v>
      </c>
      <c r="V214" s="141" t="s">
        <v>1236</v>
      </c>
      <c r="W214" s="95">
        <f t="shared" si="70"/>
        <v>0</v>
      </c>
      <c r="X214" s="139">
        <v>13972.936</v>
      </c>
      <c r="Y214" s="142">
        <v>728</v>
      </c>
      <c r="Z214" s="143">
        <f t="shared" si="71"/>
        <v>0</v>
      </c>
      <c r="AA214" s="144">
        <v>69287957</v>
      </c>
      <c r="AB214" s="126">
        <f t="shared" si="85"/>
        <v>4958.7257109028487</v>
      </c>
      <c r="AC214" s="127">
        <f t="shared" si="86"/>
        <v>0.5635459914767732</v>
      </c>
      <c r="AD214" s="127">
        <f t="shared" si="87"/>
        <v>0.4364540085232268</v>
      </c>
      <c r="AE214" s="1">
        <f t="shared" si="72"/>
        <v>2335624.6590857143</v>
      </c>
      <c r="AF214" s="8">
        <f t="shared" si="88"/>
        <v>1019392.7448636551</v>
      </c>
      <c r="AG214" s="1"/>
      <c r="AH214" s="8">
        <f t="shared" si="89"/>
        <v>1019392.7448636551</v>
      </c>
      <c r="AI214">
        <v>728</v>
      </c>
      <c r="AJ214" s="1">
        <v>14076.4</v>
      </c>
      <c r="AK214" s="1">
        <v>14051.261999999999</v>
      </c>
      <c r="AM214" t="s">
        <v>914</v>
      </c>
      <c r="AN214">
        <v>728</v>
      </c>
      <c r="AO214">
        <v>1</v>
      </c>
      <c r="AP214" s="1">
        <v>2335624.67</v>
      </c>
      <c r="AQ214" s="1">
        <v>800000</v>
      </c>
      <c r="AR214">
        <f t="shared" si="73"/>
        <v>0</v>
      </c>
    </row>
    <row r="215" spans="1:44">
      <c r="A215" s="139">
        <v>738</v>
      </c>
      <c r="B215" s="139">
        <v>738</v>
      </c>
      <c r="C215" s="8">
        <f t="shared" si="74"/>
        <v>0</v>
      </c>
      <c r="D215" s="140">
        <v>1121.8</v>
      </c>
      <c r="E215" s="140">
        <v>33.31</v>
      </c>
      <c r="F215" s="140">
        <f t="shared" si="75"/>
        <v>33.31</v>
      </c>
      <c r="G215" s="1">
        <f t="shared" si="76"/>
        <v>206053.18554285713</v>
      </c>
      <c r="H215" s="139">
        <v>113722.01</v>
      </c>
      <c r="I215" s="8">
        <f t="shared" si="77"/>
        <v>1</v>
      </c>
      <c r="J215" s="1">
        <f t="shared" si="78"/>
        <v>113722.01</v>
      </c>
      <c r="K215" s="1">
        <f t="shared" si="79"/>
        <v>319775.19554285711</v>
      </c>
      <c r="L215" s="139">
        <v>182050.53</v>
      </c>
      <c r="M215" s="1">
        <f t="shared" si="80"/>
        <v>182050.53</v>
      </c>
      <c r="N215" s="8">
        <f t="shared" si="81"/>
        <v>319775.19554285711</v>
      </c>
      <c r="O215" s="8">
        <f t="shared" si="82"/>
        <v>0</v>
      </c>
      <c r="P215" s="139">
        <v>0</v>
      </c>
      <c r="Q215" s="1">
        <f t="shared" si="83"/>
        <v>0</v>
      </c>
      <c r="R215" s="139">
        <v>0</v>
      </c>
      <c r="S215" s="1">
        <f t="shared" si="84"/>
        <v>0</v>
      </c>
      <c r="T215" s="8">
        <f t="shared" si="69"/>
        <v>319775.19554285711</v>
      </c>
      <c r="U215" s="141">
        <v>738</v>
      </c>
      <c r="V215" s="141" t="s">
        <v>1237</v>
      </c>
      <c r="W215" s="95">
        <f t="shared" si="70"/>
        <v>0</v>
      </c>
      <c r="X215" s="139">
        <v>1113.23</v>
      </c>
      <c r="Y215" s="142">
        <v>738</v>
      </c>
      <c r="Z215" s="143">
        <f t="shared" si="71"/>
        <v>0</v>
      </c>
      <c r="AA215" s="144">
        <v>3283616</v>
      </c>
      <c r="AB215" s="126">
        <f t="shared" si="85"/>
        <v>2949.6294566262136</v>
      </c>
      <c r="AC215" s="127">
        <f t="shared" si="86"/>
        <v>0.3352175444930719</v>
      </c>
      <c r="AD215" s="127">
        <f t="shared" si="87"/>
        <v>0.66478245550692816</v>
      </c>
      <c r="AE215" s="1">
        <f t="shared" si="72"/>
        <v>216507.4</v>
      </c>
      <c r="AF215" s="8">
        <f t="shared" si="88"/>
        <v>143930.32100742069</v>
      </c>
      <c r="AG215" s="1"/>
      <c r="AH215" s="8">
        <f t="shared" si="89"/>
        <v>143930.32100742069</v>
      </c>
      <c r="AI215">
        <v>738</v>
      </c>
      <c r="AJ215" s="1">
        <v>1121.8</v>
      </c>
      <c r="AK215" s="1">
        <v>1115.74</v>
      </c>
      <c r="AM215" t="s">
        <v>914</v>
      </c>
      <c r="AN215">
        <v>738</v>
      </c>
      <c r="AO215">
        <v>1</v>
      </c>
      <c r="AP215" s="1">
        <v>206053.19</v>
      </c>
      <c r="AQ215" s="1">
        <v>0</v>
      </c>
      <c r="AR215">
        <f t="shared" si="73"/>
        <v>0</v>
      </c>
    </row>
    <row r="216" spans="1:44">
      <c r="A216" s="139">
        <v>739</v>
      </c>
      <c r="B216" s="139">
        <v>739</v>
      </c>
      <c r="C216" s="8">
        <f t="shared" si="74"/>
        <v>0</v>
      </c>
      <c r="D216" s="140">
        <v>775.4</v>
      </c>
      <c r="E216" s="140">
        <v>35.729999999999997</v>
      </c>
      <c r="F216" s="140">
        <f t="shared" si="75"/>
        <v>35.729999999999997</v>
      </c>
      <c r="G216" s="1">
        <f t="shared" si="76"/>
        <v>149652.19999999998</v>
      </c>
      <c r="H216" s="139">
        <v>0</v>
      </c>
      <c r="I216" s="8">
        <f t="shared" si="77"/>
        <v>0</v>
      </c>
      <c r="J216" s="1">
        <f t="shared" si="78"/>
        <v>0</v>
      </c>
      <c r="K216" s="1">
        <f t="shared" si="79"/>
        <v>149652.19999999998</v>
      </c>
      <c r="L216" s="139">
        <v>80340.600000000006</v>
      </c>
      <c r="M216" s="1">
        <f t="shared" si="80"/>
        <v>80340.600000000006</v>
      </c>
      <c r="N216" s="8">
        <f t="shared" si="81"/>
        <v>149652.19999999998</v>
      </c>
      <c r="O216" s="8">
        <f t="shared" si="82"/>
        <v>0</v>
      </c>
      <c r="P216" s="139">
        <v>0</v>
      </c>
      <c r="Q216" s="1">
        <f t="shared" si="83"/>
        <v>0</v>
      </c>
      <c r="R216" s="139">
        <v>0</v>
      </c>
      <c r="S216" s="1">
        <f t="shared" si="84"/>
        <v>0</v>
      </c>
      <c r="T216" s="8">
        <f t="shared" si="69"/>
        <v>149652.19999999998</v>
      </c>
      <c r="U216" s="141">
        <v>739</v>
      </c>
      <c r="V216" s="141" t="s">
        <v>1238</v>
      </c>
      <c r="W216" s="95">
        <f t="shared" si="70"/>
        <v>0</v>
      </c>
      <c r="X216" s="139">
        <v>705.59249999999997</v>
      </c>
      <c r="Y216" s="142">
        <v>739</v>
      </c>
      <c r="Z216" s="143">
        <f t="shared" si="71"/>
        <v>0</v>
      </c>
      <c r="AA216" s="144">
        <v>4353115</v>
      </c>
      <c r="AB216" s="126">
        <f t="shared" si="85"/>
        <v>6169.4462455312378</v>
      </c>
      <c r="AC216" s="127">
        <f t="shared" si="86"/>
        <v>0.7011411608543141</v>
      </c>
      <c r="AD216" s="127">
        <f t="shared" si="87"/>
        <v>0.2988588391456859</v>
      </c>
      <c r="AE216" s="1">
        <f t="shared" si="72"/>
        <v>149652.19999999998</v>
      </c>
      <c r="AF216" s="8">
        <f t="shared" si="88"/>
        <v>44724.882767598006</v>
      </c>
      <c r="AG216" s="1"/>
      <c r="AH216" s="8">
        <f t="shared" si="89"/>
        <v>44724.882767598006</v>
      </c>
      <c r="AI216">
        <v>739</v>
      </c>
      <c r="AJ216" s="1">
        <v>775.4</v>
      </c>
      <c r="AK216" s="1">
        <v>769.15</v>
      </c>
      <c r="AM216" t="s">
        <v>914</v>
      </c>
      <c r="AN216">
        <v>739</v>
      </c>
      <c r="AO216">
        <v>1</v>
      </c>
      <c r="AP216" s="1">
        <v>149652.20000000001</v>
      </c>
      <c r="AQ216" s="1">
        <v>30715</v>
      </c>
      <c r="AR216">
        <f t="shared" si="73"/>
        <v>0</v>
      </c>
    </row>
    <row r="217" spans="1:44">
      <c r="A217" s="139">
        <v>740</v>
      </c>
      <c r="B217" s="139">
        <v>740</v>
      </c>
      <c r="C217" s="8">
        <f t="shared" si="74"/>
        <v>0</v>
      </c>
      <c r="D217" s="140">
        <v>1507.4</v>
      </c>
      <c r="E217" s="140">
        <v>34.409999999999997</v>
      </c>
      <c r="F217" s="140">
        <f t="shared" si="75"/>
        <v>34.409999999999997</v>
      </c>
      <c r="G217" s="1">
        <f t="shared" si="76"/>
        <v>286023.98177142855</v>
      </c>
      <c r="H217" s="139">
        <v>609995.36</v>
      </c>
      <c r="I217" s="8">
        <f t="shared" si="77"/>
        <v>1</v>
      </c>
      <c r="J217" s="1">
        <f t="shared" si="78"/>
        <v>609995.36</v>
      </c>
      <c r="K217" s="1">
        <f t="shared" si="79"/>
        <v>896019.34177142847</v>
      </c>
      <c r="L217" s="139">
        <v>742510.97</v>
      </c>
      <c r="M217" s="1">
        <f t="shared" si="80"/>
        <v>742510.97</v>
      </c>
      <c r="N217" s="8">
        <f t="shared" si="81"/>
        <v>896019.34177142847</v>
      </c>
      <c r="O217" s="8">
        <f t="shared" si="82"/>
        <v>0</v>
      </c>
      <c r="P217" s="139">
        <v>0</v>
      </c>
      <c r="Q217" s="1">
        <f t="shared" si="83"/>
        <v>0</v>
      </c>
      <c r="R217" s="139">
        <v>0</v>
      </c>
      <c r="S217" s="1">
        <f t="shared" si="84"/>
        <v>0</v>
      </c>
      <c r="T217" s="8">
        <f t="shared" si="69"/>
        <v>896019.34177142847</v>
      </c>
      <c r="U217" s="141">
        <v>740</v>
      </c>
      <c r="V217" s="141" t="s">
        <v>1239</v>
      </c>
      <c r="W217" s="95">
        <f t="shared" si="70"/>
        <v>0</v>
      </c>
      <c r="X217" s="139">
        <v>1506.008</v>
      </c>
      <c r="Y217" s="142">
        <v>740</v>
      </c>
      <c r="Z217" s="143">
        <f t="shared" si="71"/>
        <v>0</v>
      </c>
      <c r="AA217" s="144">
        <v>7590704</v>
      </c>
      <c r="AB217" s="126">
        <f t="shared" si="85"/>
        <v>5040.2813265268178</v>
      </c>
      <c r="AC217" s="127">
        <f t="shared" si="86"/>
        <v>0.57281457033086358</v>
      </c>
      <c r="AD217" s="127">
        <f t="shared" si="87"/>
        <v>0.42718542966913642</v>
      </c>
      <c r="AE217" s="1">
        <f t="shared" si="72"/>
        <v>290928.2</v>
      </c>
      <c r="AF217" s="8">
        <f t="shared" si="88"/>
        <v>124280.28811986846</v>
      </c>
      <c r="AG217" s="1"/>
      <c r="AH217" s="8">
        <f t="shared" si="89"/>
        <v>124280.28811986846</v>
      </c>
      <c r="AI217">
        <v>740</v>
      </c>
      <c r="AJ217" s="1">
        <v>1507.4</v>
      </c>
      <c r="AK217" s="1">
        <v>1510.4759999999997</v>
      </c>
      <c r="AM217" t="s">
        <v>914</v>
      </c>
      <c r="AN217">
        <v>740</v>
      </c>
      <c r="AO217">
        <v>1</v>
      </c>
      <c r="AP217" s="1">
        <v>286023.98</v>
      </c>
      <c r="AQ217" s="1">
        <v>37668.28</v>
      </c>
      <c r="AR217">
        <f t="shared" si="73"/>
        <v>0</v>
      </c>
    </row>
    <row r="218" spans="1:44">
      <c r="A218" s="139">
        <v>741</v>
      </c>
      <c r="B218" s="139">
        <v>741</v>
      </c>
      <c r="C218" s="8">
        <f t="shared" si="74"/>
        <v>0</v>
      </c>
      <c r="D218" s="140">
        <v>1030.4000000000001</v>
      </c>
      <c r="E218" s="140">
        <v>40.270000000000003</v>
      </c>
      <c r="F218" s="140">
        <f t="shared" si="75"/>
        <v>40.270000000000003</v>
      </c>
      <c r="G218" s="1">
        <f t="shared" si="76"/>
        <v>198867.20000000001</v>
      </c>
      <c r="H218" s="139">
        <v>0</v>
      </c>
      <c r="I218" s="8">
        <f t="shared" si="77"/>
        <v>0</v>
      </c>
      <c r="J218" s="1">
        <f t="shared" si="78"/>
        <v>0</v>
      </c>
      <c r="K218" s="1">
        <f t="shared" si="79"/>
        <v>198867.20000000001</v>
      </c>
      <c r="L218" s="139">
        <v>65945.600000000006</v>
      </c>
      <c r="M218" s="1">
        <f t="shared" si="80"/>
        <v>65945.600000000006</v>
      </c>
      <c r="N218" s="8">
        <f t="shared" si="81"/>
        <v>198867.20000000001</v>
      </c>
      <c r="O218" s="8">
        <f t="shared" si="82"/>
        <v>0</v>
      </c>
      <c r="P218" s="139">
        <v>0</v>
      </c>
      <c r="Q218" s="1">
        <f t="shared" si="83"/>
        <v>0</v>
      </c>
      <c r="R218" s="139">
        <v>0</v>
      </c>
      <c r="S218" s="1">
        <f t="shared" si="84"/>
        <v>0</v>
      </c>
      <c r="T218" s="8">
        <f t="shared" si="69"/>
        <v>198867.20000000001</v>
      </c>
      <c r="U218" s="141">
        <v>741</v>
      </c>
      <c r="V218" s="141" t="s">
        <v>1240</v>
      </c>
      <c r="W218" s="95">
        <f t="shared" si="70"/>
        <v>0</v>
      </c>
      <c r="X218" s="139">
        <v>1040.0059999999999</v>
      </c>
      <c r="Y218" s="142">
        <v>741</v>
      </c>
      <c r="Z218" s="143">
        <f t="shared" si="71"/>
        <v>0</v>
      </c>
      <c r="AA218" s="144">
        <v>7024547</v>
      </c>
      <c r="AB218" s="126">
        <f t="shared" si="85"/>
        <v>6754.3331480779925</v>
      </c>
      <c r="AC218" s="127">
        <f t="shared" si="86"/>
        <v>0.76761200207724523</v>
      </c>
      <c r="AD218" s="127">
        <f t="shared" si="87"/>
        <v>0.23238799792275477</v>
      </c>
      <c r="AE218" s="1">
        <f t="shared" si="72"/>
        <v>198867.20000000001</v>
      </c>
      <c r="AF218" s="8">
        <f t="shared" si="88"/>
        <v>46214.350460504058</v>
      </c>
      <c r="AG218" s="1"/>
      <c r="AH218" s="8">
        <f t="shared" si="89"/>
        <v>46214.350460504058</v>
      </c>
      <c r="AI218">
        <v>741</v>
      </c>
      <c r="AJ218" s="1">
        <v>1030.4000000000001</v>
      </c>
      <c r="AK218" s="1">
        <v>1028.9160000000002</v>
      </c>
      <c r="AM218" t="s">
        <v>914</v>
      </c>
      <c r="AN218">
        <v>741</v>
      </c>
      <c r="AO218">
        <v>1</v>
      </c>
      <c r="AP218" s="1">
        <v>198867.20000000001</v>
      </c>
      <c r="AQ218" s="1">
        <v>0</v>
      </c>
      <c r="AR218">
        <f t="shared" si="73"/>
        <v>0</v>
      </c>
    </row>
    <row r="219" spans="1:44">
      <c r="A219" s="139">
        <v>742</v>
      </c>
      <c r="B219" s="139">
        <v>742</v>
      </c>
      <c r="C219" s="8">
        <f t="shared" si="74"/>
        <v>0</v>
      </c>
      <c r="D219" s="140">
        <v>11312</v>
      </c>
      <c r="E219" s="140">
        <v>47.29</v>
      </c>
      <c r="F219" s="140">
        <f t="shared" si="75"/>
        <v>47.29</v>
      </c>
      <c r="G219" s="1">
        <f t="shared" si="76"/>
        <v>2183216</v>
      </c>
      <c r="H219" s="139">
        <v>0</v>
      </c>
      <c r="I219" s="8">
        <f t="shared" si="77"/>
        <v>0</v>
      </c>
      <c r="J219" s="1">
        <f t="shared" si="78"/>
        <v>0</v>
      </c>
      <c r="K219" s="1">
        <f t="shared" si="79"/>
        <v>2183216</v>
      </c>
      <c r="L219" s="139">
        <v>9396064.6999999993</v>
      </c>
      <c r="M219" s="1">
        <f t="shared" si="80"/>
        <v>9396064.6999999993</v>
      </c>
      <c r="N219" s="8">
        <f t="shared" si="81"/>
        <v>9396064.6999999993</v>
      </c>
      <c r="O219" s="8">
        <f t="shared" si="82"/>
        <v>1</v>
      </c>
      <c r="P219" s="139">
        <v>0</v>
      </c>
      <c r="Q219" s="1">
        <f t="shared" si="83"/>
        <v>0</v>
      </c>
      <c r="R219" s="139">
        <v>0</v>
      </c>
      <c r="S219" s="1">
        <f t="shared" si="84"/>
        <v>0</v>
      </c>
      <c r="T219" s="8">
        <f t="shared" si="69"/>
        <v>9396064.6999999993</v>
      </c>
      <c r="U219" s="141">
        <v>742</v>
      </c>
      <c r="V219" s="141" t="s">
        <v>1241</v>
      </c>
      <c r="W219" s="95">
        <f t="shared" si="70"/>
        <v>0</v>
      </c>
      <c r="X219" s="139">
        <v>10777.860500000001</v>
      </c>
      <c r="Y219" s="142">
        <v>742</v>
      </c>
      <c r="Z219" s="143">
        <f t="shared" si="71"/>
        <v>0</v>
      </c>
      <c r="AA219" s="144">
        <v>73890528</v>
      </c>
      <c r="AB219" s="126">
        <f t="shared" si="85"/>
        <v>6855.7695657686418</v>
      </c>
      <c r="AC219" s="127">
        <f t="shared" si="86"/>
        <v>0.77913998122189554</v>
      </c>
      <c r="AD219" s="127">
        <f t="shared" si="87"/>
        <v>0.22086001877810446</v>
      </c>
      <c r="AE219" s="1">
        <f t="shared" si="72"/>
        <v>2183216</v>
      </c>
      <c r="AF219" s="8">
        <f t="shared" si="88"/>
        <v>482185.12675665814</v>
      </c>
      <c r="AG219" s="1"/>
      <c r="AH219" s="8">
        <f t="shared" si="89"/>
        <v>482185.12675665814</v>
      </c>
      <c r="AI219">
        <v>742</v>
      </c>
      <c r="AJ219" s="1">
        <v>11312</v>
      </c>
      <c r="AK219" s="1">
        <v>11320.467999999999</v>
      </c>
      <c r="AM219" t="s">
        <v>914</v>
      </c>
      <c r="AN219">
        <v>742</v>
      </c>
      <c r="AO219">
        <v>1</v>
      </c>
      <c r="AP219" s="1">
        <v>2183216</v>
      </c>
      <c r="AQ219" s="1">
        <v>1600000</v>
      </c>
      <c r="AR219">
        <f t="shared" si="73"/>
        <v>0</v>
      </c>
    </row>
    <row r="220" spans="1:44">
      <c r="A220" s="139">
        <v>743</v>
      </c>
      <c r="B220" s="139">
        <v>743</v>
      </c>
      <c r="C220" s="8">
        <f t="shared" si="74"/>
        <v>0</v>
      </c>
      <c r="D220" s="140">
        <v>1164.4000000000001</v>
      </c>
      <c r="E220" s="140">
        <v>36.56</v>
      </c>
      <c r="F220" s="140">
        <f t="shared" si="75"/>
        <v>36.56</v>
      </c>
      <c r="G220" s="1">
        <f t="shared" si="76"/>
        <v>224729.2</v>
      </c>
      <c r="H220" s="139">
        <v>0</v>
      </c>
      <c r="I220" s="8">
        <f t="shared" si="77"/>
        <v>0</v>
      </c>
      <c r="J220" s="1">
        <f t="shared" si="78"/>
        <v>0</v>
      </c>
      <c r="K220" s="1">
        <f t="shared" si="79"/>
        <v>224729.2</v>
      </c>
      <c r="L220" s="139">
        <v>102831.6</v>
      </c>
      <c r="M220" s="1">
        <f t="shared" si="80"/>
        <v>102831.6</v>
      </c>
      <c r="N220" s="8">
        <f t="shared" si="81"/>
        <v>224729.2</v>
      </c>
      <c r="O220" s="8">
        <f t="shared" si="82"/>
        <v>0</v>
      </c>
      <c r="P220" s="139">
        <v>0</v>
      </c>
      <c r="Q220" s="1">
        <f t="shared" si="83"/>
        <v>0</v>
      </c>
      <c r="R220" s="139">
        <v>0</v>
      </c>
      <c r="S220" s="1">
        <f t="shared" si="84"/>
        <v>0</v>
      </c>
      <c r="T220" s="8">
        <f t="shared" si="69"/>
        <v>224729.2</v>
      </c>
      <c r="U220" s="141">
        <v>743</v>
      </c>
      <c r="V220" s="141" t="s">
        <v>1242</v>
      </c>
      <c r="W220" s="95">
        <f t="shared" si="70"/>
        <v>0</v>
      </c>
      <c r="X220" s="139">
        <v>1016.1899999999999</v>
      </c>
      <c r="Y220" s="142">
        <v>743</v>
      </c>
      <c r="Z220" s="143">
        <f t="shared" si="71"/>
        <v>0</v>
      </c>
      <c r="AA220" s="144">
        <v>7761711</v>
      </c>
      <c r="AB220" s="126">
        <f t="shared" si="85"/>
        <v>7638.0509550379365</v>
      </c>
      <c r="AC220" s="127">
        <f t="shared" si="86"/>
        <v>0.86804418097633718</v>
      </c>
      <c r="AD220" s="127">
        <f t="shared" si="87"/>
        <v>0.13195581902366282</v>
      </c>
      <c r="AE220" s="1">
        <f t="shared" si="72"/>
        <v>224729.2</v>
      </c>
      <c r="AF220" s="8">
        <f t="shared" si="88"/>
        <v>29654.325644532528</v>
      </c>
      <c r="AG220" s="1"/>
      <c r="AH220" s="8">
        <f t="shared" si="89"/>
        <v>29654.325644532528</v>
      </c>
      <c r="AI220">
        <v>743</v>
      </c>
      <c r="AJ220" s="1">
        <v>1164.4000000000001</v>
      </c>
      <c r="AK220" s="1">
        <v>1160.9199999999998</v>
      </c>
      <c r="AM220" t="s">
        <v>914</v>
      </c>
      <c r="AN220">
        <v>743</v>
      </c>
      <c r="AO220">
        <v>1</v>
      </c>
      <c r="AP220" s="1">
        <v>224729.2</v>
      </c>
      <c r="AQ220" s="1">
        <v>28310</v>
      </c>
      <c r="AR220">
        <f t="shared" si="73"/>
        <v>0</v>
      </c>
    </row>
    <row r="221" spans="1:44">
      <c r="A221" s="139">
        <v>745</v>
      </c>
      <c r="B221" s="139">
        <v>745</v>
      </c>
      <c r="C221" s="8">
        <f t="shared" si="74"/>
        <v>0</v>
      </c>
      <c r="D221" s="140">
        <v>1897.4</v>
      </c>
      <c r="E221" s="140">
        <v>31.56</v>
      </c>
      <c r="F221" s="140">
        <f t="shared" si="75"/>
        <v>31.56</v>
      </c>
      <c r="G221" s="1">
        <f t="shared" si="76"/>
        <v>330206.14834285714</v>
      </c>
      <c r="H221" s="139">
        <v>337434.9</v>
      </c>
      <c r="I221" s="8">
        <f t="shared" si="77"/>
        <v>1</v>
      </c>
      <c r="J221" s="1">
        <f t="shared" si="78"/>
        <v>337434.9</v>
      </c>
      <c r="K221" s="1">
        <f t="shared" si="79"/>
        <v>667641.04834285716</v>
      </c>
      <c r="L221" s="139">
        <v>446933.31</v>
      </c>
      <c r="M221" s="1">
        <f t="shared" si="80"/>
        <v>446933.31</v>
      </c>
      <c r="N221" s="8">
        <f t="shared" si="81"/>
        <v>667641.04834285716</v>
      </c>
      <c r="O221" s="8">
        <f t="shared" si="82"/>
        <v>0</v>
      </c>
      <c r="P221" s="139">
        <v>0</v>
      </c>
      <c r="Q221" s="1">
        <f t="shared" si="83"/>
        <v>0</v>
      </c>
      <c r="R221" s="139">
        <v>0</v>
      </c>
      <c r="S221" s="1">
        <f t="shared" si="84"/>
        <v>0</v>
      </c>
      <c r="T221" s="8">
        <f t="shared" si="69"/>
        <v>667641.04834285716</v>
      </c>
      <c r="U221" s="141">
        <v>745</v>
      </c>
      <c r="V221" s="141" t="s">
        <v>1243</v>
      </c>
      <c r="W221" s="95">
        <f t="shared" si="70"/>
        <v>0</v>
      </c>
      <c r="X221" s="139">
        <v>1828.8054999999997</v>
      </c>
      <c r="Y221" s="142">
        <v>745</v>
      </c>
      <c r="Z221" s="143">
        <f t="shared" si="71"/>
        <v>0</v>
      </c>
      <c r="AA221" s="144">
        <v>6915787</v>
      </c>
      <c r="AB221" s="126">
        <f t="shared" si="85"/>
        <v>3781.5869429526547</v>
      </c>
      <c r="AC221" s="127">
        <f t="shared" si="86"/>
        <v>0.42976730058615376</v>
      </c>
      <c r="AD221" s="127">
        <f t="shared" si="87"/>
        <v>0.57023269941384624</v>
      </c>
      <c r="AE221" s="1">
        <f t="shared" si="72"/>
        <v>366198.2</v>
      </c>
      <c r="AF221" s="8">
        <f t="shared" si="88"/>
        <v>208818.18810649155</v>
      </c>
      <c r="AG221" s="1"/>
      <c r="AH221" s="8">
        <f t="shared" si="89"/>
        <v>208818.18810649155</v>
      </c>
      <c r="AI221">
        <v>745</v>
      </c>
      <c r="AJ221" s="1">
        <v>1897.4</v>
      </c>
      <c r="AK221" s="1">
        <v>1902</v>
      </c>
      <c r="AM221" t="s">
        <v>914</v>
      </c>
      <c r="AN221">
        <v>745</v>
      </c>
      <c r="AO221">
        <v>1</v>
      </c>
      <c r="AP221" s="1">
        <v>330206.15000000002</v>
      </c>
      <c r="AQ221" s="1">
        <v>0</v>
      </c>
      <c r="AR221">
        <f t="shared" si="73"/>
        <v>0</v>
      </c>
    </row>
    <row r="222" spans="1:44">
      <c r="A222" s="139">
        <v>748</v>
      </c>
      <c r="B222" s="139">
        <v>748</v>
      </c>
      <c r="C222" s="8">
        <f t="shared" si="74"/>
        <v>0</v>
      </c>
      <c r="D222" s="140">
        <v>4209.3999999999996</v>
      </c>
      <c r="E222" s="140">
        <v>28.78</v>
      </c>
      <c r="F222" s="140">
        <f t="shared" si="75"/>
        <v>28.78</v>
      </c>
      <c r="G222" s="1">
        <f t="shared" si="76"/>
        <v>668036.59074285708</v>
      </c>
      <c r="H222" s="139">
        <v>0</v>
      </c>
      <c r="I222" s="8">
        <f t="shared" si="77"/>
        <v>0</v>
      </c>
      <c r="J222" s="1">
        <f t="shared" si="78"/>
        <v>0</v>
      </c>
      <c r="K222" s="1">
        <f t="shared" si="79"/>
        <v>668036.59074285708</v>
      </c>
      <c r="L222" s="139">
        <v>221525.09</v>
      </c>
      <c r="M222" s="1">
        <f t="shared" si="80"/>
        <v>221525.09</v>
      </c>
      <c r="N222" s="8">
        <f t="shared" si="81"/>
        <v>668036.59074285708</v>
      </c>
      <c r="O222" s="8">
        <f t="shared" si="82"/>
        <v>0</v>
      </c>
      <c r="P222" s="139">
        <v>0</v>
      </c>
      <c r="Q222" s="1">
        <f t="shared" si="83"/>
        <v>0</v>
      </c>
      <c r="R222" s="139">
        <v>0</v>
      </c>
      <c r="S222" s="1">
        <f t="shared" si="84"/>
        <v>0</v>
      </c>
      <c r="T222" s="8">
        <f t="shared" si="69"/>
        <v>668036.59074285708</v>
      </c>
      <c r="U222" s="141">
        <v>748</v>
      </c>
      <c r="V222" s="141" t="s">
        <v>1244</v>
      </c>
      <c r="W222" s="95">
        <f t="shared" si="70"/>
        <v>0</v>
      </c>
      <c r="X222" s="139">
        <v>3909.6774999999998</v>
      </c>
      <c r="Y222" s="142">
        <v>748</v>
      </c>
      <c r="Z222" s="143">
        <f t="shared" si="71"/>
        <v>0</v>
      </c>
      <c r="AA222" s="144">
        <v>14879633</v>
      </c>
      <c r="AB222" s="126">
        <f t="shared" si="85"/>
        <v>3805.8466459190049</v>
      </c>
      <c r="AC222" s="127">
        <f t="shared" si="86"/>
        <v>0.43252435132018491</v>
      </c>
      <c r="AD222" s="127">
        <f t="shared" si="87"/>
        <v>0.56747564867981515</v>
      </c>
      <c r="AE222" s="1">
        <f t="shared" si="72"/>
        <v>668036.59074285708</v>
      </c>
      <c r="AF222" s="8">
        <f t="shared" si="88"/>
        <v>379094.49767365499</v>
      </c>
      <c r="AG222" s="1"/>
      <c r="AH222" s="8">
        <f t="shared" si="89"/>
        <v>379094.49767365499</v>
      </c>
      <c r="AI222">
        <v>748</v>
      </c>
      <c r="AJ222" s="1">
        <v>4209.3999999999996</v>
      </c>
      <c r="AK222" s="1">
        <v>4198.7659999999996</v>
      </c>
      <c r="AM222" t="s">
        <v>914</v>
      </c>
      <c r="AN222">
        <v>748</v>
      </c>
      <c r="AO222">
        <v>1</v>
      </c>
      <c r="AP222" s="1">
        <v>668036.59</v>
      </c>
      <c r="AQ222" s="1">
        <v>0</v>
      </c>
      <c r="AR222">
        <f t="shared" si="73"/>
        <v>0</v>
      </c>
    </row>
    <row r="223" spans="1:44">
      <c r="A223" s="139">
        <v>750</v>
      </c>
      <c r="B223" s="139">
        <v>750</v>
      </c>
      <c r="C223" s="8">
        <f t="shared" si="74"/>
        <v>0</v>
      </c>
      <c r="D223" s="140">
        <v>2234.6</v>
      </c>
      <c r="E223" s="140">
        <v>34.479999999999997</v>
      </c>
      <c r="F223" s="140">
        <f t="shared" si="75"/>
        <v>34.479999999999997</v>
      </c>
      <c r="G223" s="1">
        <f t="shared" si="76"/>
        <v>424870.24411428568</v>
      </c>
      <c r="H223" s="139">
        <v>441023.22</v>
      </c>
      <c r="I223" s="8">
        <f t="shared" si="77"/>
        <v>1</v>
      </c>
      <c r="J223" s="1">
        <f t="shared" si="78"/>
        <v>441023.22</v>
      </c>
      <c r="K223" s="1">
        <f t="shared" si="79"/>
        <v>865893.46411428566</v>
      </c>
      <c r="L223" s="139">
        <v>667612.84</v>
      </c>
      <c r="M223" s="1">
        <f t="shared" si="80"/>
        <v>667612.84</v>
      </c>
      <c r="N223" s="8">
        <f t="shared" si="81"/>
        <v>865893.46411428566</v>
      </c>
      <c r="O223" s="8">
        <f t="shared" si="82"/>
        <v>0</v>
      </c>
      <c r="P223" s="139">
        <v>0</v>
      </c>
      <c r="Q223" s="1">
        <f t="shared" si="83"/>
        <v>0</v>
      </c>
      <c r="R223" s="139">
        <v>0</v>
      </c>
      <c r="S223" s="1">
        <f t="shared" si="84"/>
        <v>0</v>
      </c>
      <c r="T223" s="8">
        <f t="shared" si="69"/>
        <v>865893.46411428566</v>
      </c>
      <c r="U223" s="141">
        <v>750</v>
      </c>
      <c r="V223" s="141" t="s">
        <v>1245</v>
      </c>
      <c r="W223" s="95">
        <f t="shared" si="70"/>
        <v>0</v>
      </c>
      <c r="X223" s="139">
        <v>2177.9595000000004</v>
      </c>
      <c r="Y223" s="142">
        <v>750</v>
      </c>
      <c r="Z223" s="143">
        <f t="shared" si="71"/>
        <v>0</v>
      </c>
      <c r="AA223" s="144">
        <v>12365563</v>
      </c>
      <c r="AB223" s="126">
        <f t="shared" si="85"/>
        <v>5677.5908826587447</v>
      </c>
      <c r="AC223" s="127">
        <f t="shared" si="86"/>
        <v>0.64524310673857643</v>
      </c>
      <c r="AD223" s="127">
        <f t="shared" si="87"/>
        <v>0.35475689326142357</v>
      </c>
      <c r="AE223" s="1">
        <f t="shared" si="72"/>
        <v>431277.8</v>
      </c>
      <c r="AF223" s="8">
        <f t="shared" si="88"/>
        <v>152998.77246062158</v>
      </c>
      <c r="AG223" s="1"/>
      <c r="AH223" s="8">
        <f t="shared" si="89"/>
        <v>152998.77246062158</v>
      </c>
      <c r="AI223">
        <v>750</v>
      </c>
      <c r="AJ223" s="1">
        <v>2234.6</v>
      </c>
      <c r="AK223" s="1">
        <v>2231.2380000000003</v>
      </c>
      <c r="AM223" t="s">
        <v>914</v>
      </c>
      <c r="AN223">
        <v>750</v>
      </c>
      <c r="AO223">
        <v>1</v>
      </c>
      <c r="AP223" s="1">
        <v>424870.25</v>
      </c>
      <c r="AQ223" s="1">
        <v>85700</v>
      </c>
      <c r="AR223">
        <f t="shared" si="73"/>
        <v>0</v>
      </c>
    </row>
    <row r="224" spans="1:44">
      <c r="A224" s="139">
        <v>756</v>
      </c>
      <c r="B224" s="139">
        <v>756</v>
      </c>
      <c r="C224" s="8">
        <f t="shared" si="74"/>
        <v>0</v>
      </c>
      <c r="D224" s="140">
        <v>786.2</v>
      </c>
      <c r="E224" s="140">
        <v>45.97</v>
      </c>
      <c r="F224" s="140">
        <f t="shared" si="75"/>
        <v>45.97</v>
      </c>
      <c r="G224" s="1">
        <f t="shared" si="76"/>
        <v>151736.6</v>
      </c>
      <c r="H224" s="139">
        <v>158984.09</v>
      </c>
      <c r="I224" s="8">
        <f t="shared" si="77"/>
        <v>1</v>
      </c>
      <c r="J224" s="1">
        <f t="shared" si="78"/>
        <v>158984.09</v>
      </c>
      <c r="K224" s="1">
        <f t="shared" si="79"/>
        <v>310720.69</v>
      </c>
      <c r="L224" s="139">
        <v>243900.89</v>
      </c>
      <c r="M224" s="1">
        <f t="shared" si="80"/>
        <v>243900.89</v>
      </c>
      <c r="N224" s="8">
        <f t="shared" si="81"/>
        <v>310720.69</v>
      </c>
      <c r="O224" s="8">
        <f t="shared" si="82"/>
        <v>0</v>
      </c>
      <c r="P224" s="139">
        <v>0</v>
      </c>
      <c r="Q224" s="1">
        <f t="shared" si="83"/>
        <v>0</v>
      </c>
      <c r="R224" s="139">
        <v>0</v>
      </c>
      <c r="S224" s="1">
        <f t="shared" si="84"/>
        <v>0</v>
      </c>
      <c r="T224" s="8">
        <f t="shared" si="69"/>
        <v>310720.69</v>
      </c>
      <c r="U224" s="141">
        <v>756</v>
      </c>
      <c r="V224" s="141" t="s">
        <v>1246</v>
      </c>
      <c r="W224" s="95">
        <f t="shared" si="70"/>
        <v>0</v>
      </c>
      <c r="X224" s="139">
        <v>762.50849999999991</v>
      </c>
      <c r="Y224" s="142">
        <v>756</v>
      </c>
      <c r="Z224" s="143">
        <f t="shared" si="71"/>
        <v>0</v>
      </c>
      <c r="AA224" s="144">
        <v>5169514</v>
      </c>
      <c r="AB224" s="126">
        <f t="shared" si="85"/>
        <v>6779.614915768153</v>
      </c>
      <c r="AC224" s="127">
        <f t="shared" si="86"/>
        <v>0.77048520774940232</v>
      </c>
      <c r="AD224" s="127">
        <f t="shared" si="87"/>
        <v>0.22951479225059768</v>
      </c>
      <c r="AE224" s="1">
        <f t="shared" si="72"/>
        <v>151736.6</v>
      </c>
      <c r="AF224" s="8">
        <f t="shared" si="88"/>
        <v>34825.794225812038</v>
      </c>
      <c r="AG224" s="1"/>
      <c r="AH224" s="8">
        <f t="shared" si="89"/>
        <v>34825.794225812038</v>
      </c>
      <c r="AI224">
        <v>756</v>
      </c>
      <c r="AJ224" s="1">
        <v>786.2</v>
      </c>
      <c r="AK224" s="1">
        <v>784.60199999999998</v>
      </c>
      <c r="AM224" t="s">
        <v>914</v>
      </c>
      <c r="AN224">
        <v>756</v>
      </c>
      <c r="AO224">
        <v>1</v>
      </c>
      <c r="AP224" s="1">
        <v>151736.6</v>
      </c>
      <c r="AQ224" s="1">
        <v>34600</v>
      </c>
      <c r="AR224">
        <f t="shared" si="73"/>
        <v>0</v>
      </c>
    </row>
    <row r="225" spans="1:44">
      <c r="A225" s="139">
        <v>761</v>
      </c>
      <c r="B225" s="139">
        <v>761</v>
      </c>
      <c r="C225" s="8">
        <f t="shared" si="74"/>
        <v>0</v>
      </c>
      <c r="D225" s="140">
        <v>5251.8</v>
      </c>
      <c r="E225" s="140">
        <v>52.36</v>
      </c>
      <c r="F225" s="140">
        <f t="shared" si="75"/>
        <v>52.36</v>
      </c>
      <c r="G225" s="1">
        <f t="shared" si="76"/>
        <v>1013597.4</v>
      </c>
      <c r="H225" s="139">
        <v>0</v>
      </c>
      <c r="I225" s="8">
        <f t="shared" si="77"/>
        <v>0</v>
      </c>
      <c r="J225" s="1">
        <f t="shared" si="78"/>
        <v>0</v>
      </c>
      <c r="K225" s="1">
        <f t="shared" si="79"/>
        <v>1013597.4</v>
      </c>
      <c r="L225" s="139">
        <v>907729.2</v>
      </c>
      <c r="M225" s="1">
        <f t="shared" si="80"/>
        <v>907729.2</v>
      </c>
      <c r="N225" s="8">
        <f t="shared" si="81"/>
        <v>1013597.4</v>
      </c>
      <c r="O225" s="8">
        <f t="shared" si="82"/>
        <v>0</v>
      </c>
      <c r="P225" s="139">
        <v>0</v>
      </c>
      <c r="Q225" s="1">
        <f t="shared" si="83"/>
        <v>0</v>
      </c>
      <c r="R225" s="139">
        <v>0</v>
      </c>
      <c r="S225" s="1">
        <f t="shared" si="84"/>
        <v>0</v>
      </c>
      <c r="T225" s="8">
        <f t="shared" si="69"/>
        <v>1013597.4</v>
      </c>
      <c r="U225" s="141">
        <v>761</v>
      </c>
      <c r="V225" s="141" t="s">
        <v>1247</v>
      </c>
      <c r="W225" s="95">
        <f t="shared" si="70"/>
        <v>0</v>
      </c>
      <c r="X225" s="139">
        <v>5086.3810000000012</v>
      </c>
      <c r="Y225" s="142">
        <v>761</v>
      </c>
      <c r="Z225" s="143">
        <f t="shared" si="71"/>
        <v>0</v>
      </c>
      <c r="AA225" s="144">
        <v>24395339</v>
      </c>
      <c r="AB225" s="126">
        <f t="shared" si="85"/>
        <v>4796.2075589697261</v>
      </c>
      <c r="AC225" s="127">
        <f t="shared" si="86"/>
        <v>0.54507623565568564</v>
      </c>
      <c r="AD225" s="127">
        <f t="shared" si="87"/>
        <v>0.45492376434431436</v>
      </c>
      <c r="AE225" s="1">
        <f t="shared" si="72"/>
        <v>1013597.4</v>
      </c>
      <c r="AF225" s="8">
        <f t="shared" si="88"/>
        <v>461109.54473760974</v>
      </c>
      <c r="AG225" s="1"/>
      <c r="AH225" s="8">
        <f t="shared" si="89"/>
        <v>461109.54473760974</v>
      </c>
      <c r="AI225">
        <v>761</v>
      </c>
      <c r="AJ225" s="1">
        <v>5251.8</v>
      </c>
      <c r="AK225" s="1">
        <v>5249.6379999999999</v>
      </c>
      <c r="AM225" t="s">
        <v>914</v>
      </c>
      <c r="AN225">
        <v>761</v>
      </c>
      <c r="AO225">
        <v>1</v>
      </c>
      <c r="AP225" s="1">
        <v>1013597.4</v>
      </c>
      <c r="AQ225" s="1">
        <v>571614</v>
      </c>
      <c r="AR225">
        <f t="shared" si="73"/>
        <v>0</v>
      </c>
    </row>
    <row r="226" spans="1:44">
      <c r="A226" s="139">
        <v>763</v>
      </c>
      <c r="B226" s="139">
        <v>763</v>
      </c>
      <c r="C226" s="8">
        <f t="shared" si="74"/>
        <v>0</v>
      </c>
      <c r="D226" s="140">
        <v>953.8</v>
      </c>
      <c r="E226" s="140">
        <v>14</v>
      </c>
      <c r="F226" s="140">
        <f t="shared" si="75"/>
        <v>14</v>
      </c>
      <c r="G226" s="1">
        <f t="shared" si="76"/>
        <v>73633.36</v>
      </c>
      <c r="H226" s="139">
        <v>0</v>
      </c>
      <c r="I226" s="8">
        <f t="shared" si="77"/>
        <v>0</v>
      </c>
      <c r="J226" s="1">
        <f t="shared" si="78"/>
        <v>0</v>
      </c>
      <c r="K226" s="1">
        <f t="shared" si="79"/>
        <v>73633.36</v>
      </c>
      <c r="L226" s="139">
        <v>44617.279999999999</v>
      </c>
      <c r="M226" s="1">
        <f t="shared" si="80"/>
        <v>44617.279999999999</v>
      </c>
      <c r="N226" s="8">
        <f t="shared" si="81"/>
        <v>73633.36</v>
      </c>
      <c r="O226" s="8">
        <f t="shared" si="82"/>
        <v>0</v>
      </c>
      <c r="P226" s="139">
        <v>0</v>
      </c>
      <c r="Q226" s="1">
        <f t="shared" si="83"/>
        <v>0</v>
      </c>
      <c r="R226" s="139">
        <v>0</v>
      </c>
      <c r="S226" s="1">
        <f t="shared" si="84"/>
        <v>0</v>
      </c>
      <c r="T226" s="8">
        <f t="shared" si="69"/>
        <v>73633.36</v>
      </c>
      <c r="U226" s="141">
        <v>763</v>
      </c>
      <c r="V226" s="141" t="s">
        <v>1248</v>
      </c>
      <c r="W226" s="95">
        <f t="shared" si="70"/>
        <v>0</v>
      </c>
      <c r="X226" s="139">
        <v>927.93400000000008</v>
      </c>
      <c r="Y226" s="142">
        <v>763</v>
      </c>
      <c r="Z226" s="143">
        <f t="shared" si="71"/>
        <v>0</v>
      </c>
      <c r="AA226" s="144">
        <v>3378964</v>
      </c>
      <c r="AB226" s="126">
        <f t="shared" si="85"/>
        <v>3641.3839777397957</v>
      </c>
      <c r="AC226" s="127">
        <f t="shared" si="86"/>
        <v>0.41383360639832212</v>
      </c>
      <c r="AD226" s="127">
        <f t="shared" si="87"/>
        <v>0.58616639360167788</v>
      </c>
      <c r="AE226" s="1">
        <f t="shared" si="72"/>
        <v>73633.36</v>
      </c>
      <c r="AF226" s="8">
        <f t="shared" si="88"/>
        <v>43161.401079974043</v>
      </c>
      <c r="AG226" s="1"/>
      <c r="AH226" s="8">
        <f t="shared" si="89"/>
        <v>43161.401079974043</v>
      </c>
      <c r="AI226">
        <v>763</v>
      </c>
      <c r="AJ226" s="1">
        <v>953.8</v>
      </c>
      <c r="AK226" s="1">
        <v>948.42199999999991</v>
      </c>
      <c r="AM226" t="s">
        <v>914</v>
      </c>
      <c r="AN226">
        <v>763</v>
      </c>
      <c r="AO226">
        <v>1</v>
      </c>
      <c r="AP226" s="1">
        <v>73633.36</v>
      </c>
      <c r="AQ226" s="1">
        <v>20200</v>
      </c>
      <c r="AR226">
        <f t="shared" si="73"/>
        <v>0</v>
      </c>
    </row>
    <row r="227" spans="1:44">
      <c r="A227" s="139">
        <v>768</v>
      </c>
      <c r="B227" s="139">
        <v>768</v>
      </c>
      <c r="C227" s="8">
        <f t="shared" si="74"/>
        <v>0</v>
      </c>
      <c r="D227" s="140">
        <v>366.25</v>
      </c>
      <c r="E227" s="140">
        <v>46.74</v>
      </c>
      <c r="F227" s="140">
        <f t="shared" si="75"/>
        <v>46.74</v>
      </c>
      <c r="G227" s="1">
        <f t="shared" si="76"/>
        <v>70686.25</v>
      </c>
      <c r="H227" s="139">
        <v>0</v>
      </c>
      <c r="I227" s="8">
        <f t="shared" si="77"/>
        <v>0</v>
      </c>
      <c r="J227" s="1">
        <f t="shared" si="78"/>
        <v>0</v>
      </c>
      <c r="K227" s="1">
        <f t="shared" si="79"/>
        <v>70686.25</v>
      </c>
      <c r="L227" s="139">
        <v>38004</v>
      </c>
      <c r="M227" s="1">
        <f t="shared" si="80"/>
        <v>38004</v>
      </c>
      <c r="N227" s="8">
        <f t="shared" si="81"/>
        <v>70686.25</v>
      </c>
      <c r="O227" s="8">
        <f t="shared" si="82"/>
        <v>0</v>
      </c>
      <c r="P227" s="139">
        <v>0</v>
      </c>
      <c r="Q227" s="1">
        <f t="shared" si="83"/>
        <v>0</v>
      </c>
      <c r="R227" s="139">
        <v>0</v>
      </c>
      <c r="S227" s="1">
        <f t="shared" si="84"/>
        <v>0</v>
      </c>
      <c r="T227" s="8">
        <f t="shared" si="69"/>
        <v>70686.25</v>
      </c>
      <c r="U227" s="141">
        <v>768</v>
      </c>
      <c r="V227" s="141" t="s">
        <v>1249</v>
      </c>
      <c r="W227" s="95">
        <f t="shared" si="70"/>
        <v>0</v>
      </c>
      <c r="X227" s="139">
        <v>333.89549999999997</v>
      </c>
      <c r="Y227" s="142">
        <v>768</v>
      </c>
      <c r="Z227" s="143">
        <f t="shared" si="71"/>
        <v>0</v>
      </c>
      <c r="AA227" s="144">
        <v>1941331</v>
      </c>
      <c r="AB227" s="126">
        <f t="shared" si="85"/>
        <v>5814.1873729954441</v>
      </c>
      <c r="AC227" s="127">
        <f t="shared" si="86"/>
        <v>0.66076693464657887</v>
      </c>
      <c r="AD227" s="127">
        <f t="shared" si="87"/>
        <v>0.33923306535342113</v>
      </c>
      <c r="AE227" s="1">
        <f t="shared" si="72"/>
        <v>70686.25</v>
      </c>
      <c r="AF227" s="8">
        <f t="shared" si="88"/>
        <v>23979.113265838263</v>
      </c>
      <c r="AG227" s="1"/>
      <c r="AH227" s="8">
        <f t="shared" si="89"/>
        <v>23979.113265838263</v>
      </c>
      <c r="AI227">
        <v>768</v>
      </c>
      <c r="AJ227" s="1">
        <v>366.25</v>
      </c>
      <c r="AK227" s="1">
        <v>367.649</v>
      </c>
      <c r="AM227" t="s">
        <v>914</v>
      </c>
      <c r="AN227">
        <v>768</v>
      </c>
      <c r="AO227">
        <v>1</v>
      </c>
      <c r="AP227" s="1">
        <v>70686.25</v>
      </c>
      <c r="AQ227" s="1">
        <v>14564</v>
      </c>
      <c r="AR227">
        <f t="shared" si="73"/>
        <v>0</v>
      </c>
    </row>
    <row r="228" spans="1:44">
      <c r="A228" s="139">
        <v>771</v>
      </c>
      <c r="B228" s="139">
        <v>771</v>
      </c>
      <c r="C228" s="8">
        <f t="shared" si="74"/>
        <v>0</v>
      </c>
      <c r="D228" s="140">
        <v>197.2</v>
      </c>
      <c r="E228" s="140">
        <v>60.32</v>
      </c>
      <c r="F228" s="140">
        <f t="shared" si="75"/>
        <v>60.32</v>
      </c>
      <c r="G228" s="1">
        <f t="shared" si="76"/>
        <v>38059.599999999999</v>
      </c>
      <c r="H228" s="139">
        <v>0</v>
      </c>
      <c r="I228" s="8">
        <f t="shared" si="77"/>
        <v>0</v>
      </c>
      <c r="J228" s="1">
        <f t="shared" si="78"/>
        <v>0</v>
      </c>
      <c r="K228" s="1">
        <f t="shared" si="79"/>
        <v>38059.599999999999</v>
      </c>
      <c r="L228" s="139">
        <v>27070.799999999999</v>
      </c>
      <c r="M228" s="1">
        <f t="shared" si="80"/>
        <v>27070.799999999999</v>
      </c>
      <c r="N228" s="8">
        <f t="shared" si="81"/>
        <v>38059.599999999999</v>
      </c>
      <c r="O228" s="8">
        <f t="shared" si="82"/>
        <v>0</v>
      </c>
      <c r="P228" s="139">
        <v>0</v>
      </c>
      <c r="Q228" s="1">
        <f t="shared" si="83"/>
        <v>0</v>
      </c>
      <c r="R228" s="139">
        <v>0</v>
      </c>
      <c r="S228" s="1">
        <f t="shared" si="84"/>
        <v>0</v>
      </c>
      <c r="T228" s="8">
        <f t="shared" si="69"/>
        <v>38059.599999999999</v>
      </c>
      <c r="U228" s="141">
        <v>771</v>
      </c>
      <c r="V228" s="141" t="s">
        <v>1250</v>
      </c>
      <c r="W228" s="95">
        <f t="shared" si="70"/>
        <v>0</v>
      </c>
      <c r="X228" s="139">
        <v>174.59799999999996</v>
      </c>
      <c r="Y228" s="142">
        <v>771</v>
      </c>
      <c r="Z228" s="143">
        <f t="shared" si="71"/>
        <v>0</v>
      </c>
      <c r="AA228" s="144">
        <v>3620339</v>
      </c>
      <c r="AB228" s="126">
        <f t="shared" si="85"/>
        <v>20735.28333657889</v>
      </c>
      <c r="AC228" s="127">
        <f t="shared" si="86"/>
        <v>1</v>
      </c>
      <c r="AD228" s="127">
        <f t="shared" si="87"/>
        <v>0</v>
      </c>
      <c r="AE228" s="1">
        <f t="shared" si="72"/>
        <v>38059.599999999999</v>
      </c>
      <c r="AF228" s="8">
        <f t="shared" si="88"/>
        <v>0</v>
      </c>
      <c r="AG228" s="1"/>
      <c r="AH228" s="8">
        <f t="shared" si="89"/>
        <v>0</v>
      </c>
      <c r="AI228">
        <v>771</v>
      </c>
      <c r="AJ228" s="1">
        <v>197.2</v>
      </c>
      <c r="AK228" s="1">
        <v>197.92199999999997</v>
      </c>
      <c r="AM228" t="s">
        <v>914</v>
      </c>
      <c r="AN228">
        <v>771</v>
      </c>
      <c r="AO228">
        <v>1</v>
      </c>
      <c r="AP228" s="1">
        <v>38059.599999999999</v>
      </c>
      <c r="AQ228" s="1">
        <v>14450</v>
      </c>
      <c r="AR228">
        <f t="shared" si="73"/>
        <v>0</v>
      </c>
    </row>
    <row r="229" spans="1:44">
      <c r="A229" s="139">
        <v>775</v>
      </c>
      <c r="B229" s="139">
        <v>775</v>
      </c>
      <c r="C229" s="8">
        <f t="shared" si="74"/>
        <v>0</v>
      </c>
      <c r="D229" s="140">
        <v>684.95</v>
      </c>
      <c r="E229" s="140">
        <v>44.06</v>
      </c>
      <c r="F229" s="140">
        <f t="shared" si="75"/>
        <v>44.06</v>
      </c>
      <c r="G229" s="1">
        <f t="shared" si="76"/>
        <v>132195.35</v>
      </c>
      <c r="H229" s="139">
        <v>0</v>
      </c>
      <c r="I229" s="8">
        <f t="shared" si="77"/>
        <v>0</v>
      </c>
      <c r="J229" s="1">
        <f t="shared" si="78"/>
        <v>0</v>
      </c>
      <c r="K229" s="1">
        <f t="shared" si="79"/>
        <v>132195.35</v>
      </c>
      <c r="L229" s="139">
        <v>89449.42</v>
      </c>
      <c r="M229" s="1">
        <f t="shared" si="80"/>
        <v>89449.42</v>
      </c>
      <c r="N229" s="8">
        <f t="shared" si="81"/>
        <v>132195.35</v>
      </c>
      <c r="O229" s="8">
        <f t="shared" si="82"/>
        <v>0</v>
      </c>
      <c r="P229" s="139">
        <v>0</v>
      </c>
      <c r="Q229" s="1">
        <f t="shared" si="83"/>
        <v>0</v>
      </c>
      <c r="R229" s="139">
        <v>0</v>
      </c>
      <c r="S229" s="1">
        <f t="shared" si="84"/>
        <v>0</v>
      </c>
      <c r="T229" s="8">
        <f t="shared" si="69"/>
        <v>132195.35</v>
      </c>
      <c r="U229" s="141">
        <v>775</v>
      </c>
      <c r="V229" s="141" t="s">
        <v>1251</v>
      </c>
      <c r="W229" s="95">
        <f t="shared" si="70"/>
        <v>0</v>
      </c>
      <c r="X229" s="139">
        <v>652.54949999999997</v>
      </c>
      <c r="Y229" s="142">
        <v>775</v>
      </c>
      <c r="Z229" s="143">
        <f t="shared" si="71"/>
        <v>0</v>
      </c>
      <c r="AA229" s="144">
        <v>5832084</v>
      </c>
      <c r="AB229" s="126">
        <f t="shared" si="85"/>
        <v>8937.381761843355</v>
      </c>
      <c r="AC229" s="127">
        <f t="shared" si="86"/>
        <v>1</v>
      </c>
      <c r="AD229" s="127">
        <f t="shared" si="87"/>
        <v>0</v>
      </c>
      <c r="AE229" s="1">
        <f t="shared" si="72"/>
        <v>132195.35</v>
      </c>
      <c r="AF229" s="8">
        <f t="shared" si="88"/>
        <v>0</v>
      </c>
      <c r="AG229" s="1"/>
      <c r="AH229" s="8">
        <f t="shared" si="89"/>
        <v>0</v>
      </c>
      <c r="AI229">
        <v>775</v>
      </c>
      <c r="AJ229" s="1">
        <v>684.95</v>
      </c>
      <c r="AK229" s="1">
        <v>682.97849999999983</v>
      </c>
      <c r="AM229" t="s">
        <v>914</v>
      </c>
      <c r="AN229">
        <v>775</v>
      </c>
      <c r="AO229">
        <v>1</v>
      </c>
      <c r="AP229" s="1">
        <v>132195.35</v>
      </c>
      <c r="AQ229" s="1">
        <v>45612.62</v>
      </c>
      <c r="AR229">
        <f t="shared" si="73"/>
        <v>0</v>
      </c>
    </row>
    <row r="230" spans="1:44">
      <c r="A230" s="139">
        <v>777</v>
      </c>
      <c r="B230" s="139">
        <v>777</v>
      </c>
      <c r="C230" s="8">
        <f t="shared" si="74"/>
        <v>0</v>
      </c>
      <c r="D230" s="140">
        <v>913.6</v>
      </c>
      <c r="E230" s="140">
        <v>57.85</v>
      </c>
      <c r="F230" s="140">
        <f t="shared" si="75"/>
        <v>57.85</v>
      </c>
      <c r="G230" s="1">
        <f t="shared" si="76"/>
        <v>176324.80000000002</v>
      </c>
      <c r="H230" s="139">
        <v>0</v>
      </c>
      <c r="I230" s="8">
        <f t="shared" si="77"/>
        <v>0</v>
      </c>
      <c r="J230" s="1">
        <f t="shared" si="78"/>
        <v>0</v>
      </c>
      <c r="K230" s="1">
        <f t="shared" si="79"/>
        <v>176324.80000000002</v>
      </c>
      <c r="L230" s="139">
        <v>71470.399999999994</v>
      </c>
      <c r="M230" s="1">
        <f t="shared" si="80"/>
        <v>71470.399999999994</v>
      </c>
      <c r="N230" s="8">
        <f t="shared" si="81"/>
        <v>176324.80000000002</v>
      </c>
      <c r="O230" s="8">
        <f t="shared" si="82"/>
        <v>0</v>
      </c>
      <c r="P230" s="139">
        <v>0</v>
      </c>
      <c r="Q230" s="1">
        <f t="shared" si="83"/>
        <v>0</v>
      </c>
      <c r="R230" s="139">
        <v>605</v>
      </c>
      <c r="S230" s="1">
        <f t="shared" si="84"/>
        <v>605</v>
      </c>
      <c r="T230" s="8">
        <f t="shared" si="69"/>
        <v>176929.80000000002</v>
      </c>
      <c r="U230" s="141">
        <v>777</v>
      </c>
      <c r="V230" s="141" t="s">
        <v>1252</v>
      </c>
      <c r="W230" s="95">
        <f t="shared" si="70"/>
        <v>0</v>
      </c>
      <c r="X230" s="139">
        <v>948.83400000000006</v>
      </c>
      <c r="Y230" s="142">
        <v>777</v>
      </c>
      <c r="Z230" s="143">
        <f t="shared" si="71"/>
        <v>0</v>
      </c>
      <c r="AA230" s="144">
        <v>10203290</v>
      </c>
      <c r="AB230" s="126">
        <f t="shared" si="85"/>
        <v>10753.503774105902</v>
      </c>
      <c r="AC230" s="127">
        <f t="shared" si="86"/>
        <v>1</v>
      </c>
      <c r="AD230" s="127">
        <f t="shared" si="87"/>
        <v>0</v>
      </c>
      <c r="AE230" s="1">
        <f t="shared" si="72"/>
        <v>176324.80000000002</v>
      </c>
      <c r="AF230" s="8">
        <f t="shared" si="88"/>
        <v>0</v>
      </c>
      <c r="AG230" s="1"/>
      <c r="AH230" s="8">
        <f t="shared" si="89"/>
        <v>0</v>
      </c>
      <c r="AI230">
        <v>777</v>
      </c>
      <c r="AJ230" s="1">
        <v>913.6</v>
      </c>
      <c r="AK230" s="1">
        <v>912.35800000000006</v>
      </c>
      <c r="AM230" t="s">
        <v>914</v>
      </c>
      <c r="AN230">
        <v>777</v>
      </c>
      <c r="AO230">
        <v>1</v>
      </c>
      <c r="AP230" s="1">
        <v>176324.8</v>
      </c>
      <c r="AQ230" s="1">
        <v>13000</v>
      </c>
      <c r="AR230">
        <f t="shared" si="73"/>
        <v>0</v>
      </c>
    </row>
    <row r="231" spans="1:44">
      <c r="A231" s="139">
        <v>786</v>
      </c>
      <c r="B231" s="139">
        <v>786</v>
      </c>
      <c r="C231" s="8">
        <f t="shared" si="74"/>
        <v>0</v>
      </c>
      <c r="D231" s="140">
        <v>431.6</v>
      </c>
      <c r="E231" s="140">
        <v>41.14</v>
      </c>
      <c r="F231" s="140">
        <f t="shared" si="75"/>
        <v>41.14</v>
      </c>
      <c r="G231" s="1">
        <f t="shared" si="76"/>
        <v>83298.8</v>
      </c>
      <c r="H231" s="139">
        <v>0</v>
      </c>
      <c r="I231" s="8">
        <f t="shared" si="77"/>
        <v>0</v>
      </c>
      <c r="J231" s="1">
        <f t="shared" si="78"/>
        <v>0</v>
      </c>
      <c r="K231" s="1">
        <f t="shared" si="79"/>
        <v>83298.8</v>
      </c>
      <c r="L231" s="139">
        <v>27622.400000000001</v>
      </c>
      <c r="M231" s="1">
        <f t="shared" si="80"/>
        <v>27622.400000000001</v>
      </c>
      <c r="N231" s="8">
        <f t="shared" si="81"/>
        <v>83298.8</v>
      </c>
      <c r="O231" s="8">
        <f t="shared" si="82"/>
        <v>0</v>
      </c>
      <c r="P231" s="139">
        <v>0</v>
      </c>
      <c r="Q231" s="1">
        <f t="shared" si="83"/>
        <v>0</v>
      </c>
      <c r="R231" s="139">
        <v>0</v>
      </c>
      <c r="S231" s="1">
        <f t="shared" si="84"/>
        <v>0</v>
      </c>
      <c r="T231" s="8">
        <f t="shared" si="69"/>
        <v>83298.8</v>
      </c>
      <c r="U231" s="141">
        <v>786</v>
      </c>
      <c r="V231" s="141" t="s">
        <v>1253</v>
      </c>
      <c r="W231" s="95">
        <f t="shared" si="70"/>
        <v>0</v>
      </c>
      <c r="X231" s="139">
        <v>453.02199999999999</v>
      </c>
      <c r="Y231" s="142">
        <v>786</v>
      </c>
      <c r="Z231" s="143">
        <f t="shared" si="71"/>
        <v>0</v>
      </c>
      <c r="AA231" s="144">
        <v>1075951</v>
      </c>
      <c r="AB231" s="126">
        <f t="shared" si="85"/>
        <v>2375.0524257100096</v>
      </c>
      <c r="AC231" s="127">
        <f t="shared" si="86"/>
        <v>0.26991839276634788</v>
      </c>
      <c r="AD231" s="127">
        <f t="shared" si="87"/>
        <v>0.73008160723365212</v>
      </c>
      <c r="AE231" s="1">
        <f t="shared" si="72"/>
        <v>83298.8</v>
      </c>
      <c r="AF231" s="8">
        <f t="shared" si="88"/>
        <v>60814.921784634542</v>
      </c>
      <c r="AG231" s="1"/>
      <c r="AH231" s="8">
        <f t="shared" si="89"/>
        <v>60814.921784634542</v>
      </c>
      <c r="AI231">
        <v>786</v>
      </c>
      <c r="AJ231" s="1">
        <v>431.6</v>
      </c>
      <c r="AK231" s="1">
        <v>430.12399999999997</v>
      </c>
      <c r="AM231" t="s">
        <v>914</v>
      </c>
      <c r="AN231">
        <v>786</v>
      </c>
      <c r="AO231">
        <v>1</v>
      </c>
      <c r="AP231" s="1">
        <v>83298.8</v>
      </c>
      <c r="AQ231" s="1">
        <v>0</v>
      </c>
      <c r="AR231">
        <f t="shared" si="73"/>
        <v>0</v>
      </c>
    </row>
    <row r="232" spans="1:44">
      <c r="A232" s="139">
        <v>787</v>
      </c>
      <c r="B232" s="139">
        <v>787</v>
      </c>
      <c r="C232" s="8">
        <f t="shared" si="74"/>
        <v>0</v>
      </c>
      <c r="D232" s="140">
        <v>426.2</v>
      </c>
      <c r="E232" s="140">
        <v>40.93</v>
      </c>
      <c r="F232" s="140">
        <f t="shared" si="75"/>
        <v>40.93</v>
      </c>
      <c r="G232" s="1">
        <f t="shared" si="76"/>
        <v>82256.599999999991</v>
      </c>
      <c r="H232" s="139">
        <v>0</v>
      </c>
      <c r="I232" s="8">
        <f t="shared" si="77"/>
        <v>0</v>
      </c>
      <c r="J232" s="1">
        <f t="shared" si="78"/>
        <v>0</v>
      </c>
      <c r="K232" s="1">
        <f t="shared" si="79"/>
        <v>82256.599999999991</v>
      </c>
      <c r="L232" s="139">
        <v>50026.8</v>
      </c>
      <c r="M232" s="1">
        <f t="shared" si="80"/>
        <v>50026.8</v>
      </c>
      <c r="N232" s="8">
        <f t="shared" si="81"/>
        <v>82256.599999999991</v>
      </c>
      <c r="O232" s="8">
        <f t="shared" si="82"/>
        <v>0</v>
      </c>
      <c r="P232" s="139">
        <v>0</v>
      </c>
      <c r="Q232" s="1">
        <f t="shared" si="83"/>
        <v>0</v>
      </c>
      <c r="R232" s="139">
        <v>0</v>
      </c>
      <c r="S232" s="1">
        <f t="shared" si="84"/>
        <v>0</v>
      </c>
      <c r="T232" s="8">
        <f t="shared" si="69"/>
        <v>82256.599999999991</v>
      </c>
      <c r="U232" s="141">
        <v>787</v>
      </c>
      <c r="V232" s="141" t="s">
        <v>1254</v>
      </c>
      <c r="W232" s="95">
        <f t="shared" si="70"/>
        <v>0</v>
      </c>
      <c r="X232" s="139">
        <v>461.85799999999995</v>
      </c>
      <c r="Y232" s="142">
        <v>787</v>
      </c>
      <c r="Z232" s="143">
        <f t="shared" si="71"/>
        <v>0</v>
      </c>
      <c r="AA232" s="144">
        <v>1556813</v>
      </c>
      <c r="AB232" s="126">
        <f t="shared" si="85"/>
        <v>3370.7611430353054</v>
      </c>
      <c r="AC232" s="127">
        <f t="shared" si="86"/>
        <v>0.38307804083750197</v>
      </c>
      <c r="AD232" s="127">
        <f t="shared" si="87"/>
        <v>0.61692195916249803</v>
      </c>
      <c r="AE232" s="1">
        <f t="shared" si="72"/>
        <v>82256.599999999991</v>
      </c>
      <c r="AF232" s="8">
        <f t="shared" si="88"/>
        <v>50745.902826045931</v>
      </c>
      <c r="AG232" s="1"/>
      <c r="AH232" s="8">
        <f t="shared" si="89"/>
        <v>50745.902826045931</v>
      </c>
      <c r="AI232">
        <v>787</v>
      </c>
      <c r="AJ232" s="1">
        <v>426.2</v>
      </c>
      <c r="AK232" s="1">
        <v>423.75799999999992</v>
      </c>
      <c r="AM232" t="s">
        <v>914</v>
      </c>
      <c r="AN232">
        <v>787</v>
      </c>
      <c r="AO232">
        <v>1</v>
      </c>
      <c r="AP232" s="1">
        <v>82256.600000000006</v>
      </c>
      <c r="AQ232" s="1">
        <v>22750</v>
      </c>
      <c r="AR232">
        <f t="shared" si="73"/>
        <v>0</v>
      </c>
    </row>
    <row r="233" spans="1:44">
      <c r="A233" s="139">
        <v>801</v>
      </c>
      <c r="B233" s="139">
        <v>801</v>
      </c>
      <c r="C233" s="8">
        <f t="shared" si="74"/>
        <v>0</v>
      </c>
      <c r="D233" s="140">
        <v>122.2</v>
      </c>
      <c r="E233" s="140">
        <v>55.95</v>
      </c>
      <c r="F233" s="140">
        <f t="shared" si="75"/>
        <v>55.95</v>
      </c>
      <c r="G233" s="1">
        <f t="shared" si="76"/>
        <v>23584.600000000002</v>
      </c>
      <c r="H233" s="139">
        <v>0</v>
      </c>
      <c r="I233" s="8">
        <f t="shared" si="77"/>
        <v>0</v>
      </c>
      <c r="J233" s="1">
        <f t="shared" si="78"/>
        <v>0</v>
      </c>
      <c r="K233" s="1">
        <f t="shared" si="79"/>
        <v>23584.600000000002</v>
      </c>
      <c r="L233" s="139">
        <v>23445.8</v>
      </c>
      <c r="M233" s="1">
        <f t="shared" si="80"/>
        <v>23445.8</v>
      </c>
      <c r="N233" s="8">
        <f t="shared" si="81"/>
        <v>23584.600000000002</v>
      </c>
      <c r="O233" s="8">
        <f t="shared" si="82"/>
        <v>0</v>
      </c>
      <c r="P233" s="139">
        <v>0</v>
      </c>
      <c r="Q233" s="1">
        <f t="shared" si="83"/>
        <v>0</v>
      </c>
      <c r="R233" s="139">
        <v>0</v>
      </c>
      <c r="S233" s="1">
        <f t="shared" si="84"/>
        <v>0</v>
      </c>
      <c r="T233" s="8">
        <f t="shared" si="69"/>
        <v>23584.600000000002</v>
      </c>
      <c r="U233" s="141">
        <v>801</v>
      </c>
      <c r="V233" s="141" t="s">
        <v>1255</v>
      </c>
      <c r="W233" s="95">
        <f t="shared" si="70"/>
        <v>0</v>
      </c>
      <c r="X233" s="139">
        <v>101.59</v>
      </c>
      <c r="Y233" s="142">
        <v>801</v>
      </c>
      <c r="Z233" s="143">
        <f t="shared" si="71"/>
        <v>0</v>
      </c>
      <c r="AA233" s="144">
        <v>1161692</v>
      </c>
      <c r="AB233" s="126">
        <f t="shared" si="85"/>
        <v>11435.101880106309</v>
      </c>
      <c r="AC233" s="127">
        <f t="shared" si="86"/>
        <v>1</v>
      </c>
      <c r="AD233" s="127">
        <f t="shared" si="87"/>
        <v>0</v>
      </c>
      <c r="AE233" s="1">
        <f t="shared" si="72"/>
        <v>23584.600000000002</v>
      </c>
      <c r="AF233" s="8">
        <f t="shared" si="88"/>
        <v>0</v>
      </c>
      <c r="AG233" s="1"/>
      <c r="AH233" s="8">
        <f t="shared" si="89"/>
        <v>0</v>
      </c>
      <c r="AI233">
        <v>801</v>
      </c>
      <c r="AJ233" s="1">
        <v>122.2</v>
      </c>
      <c r="AK233" s="1">
        <v>121.07599999999998</v>
      </c>
      <c r="AM233" t="s">
        <v>914</v>
      </c>
      <c r="AN233">
        <v>801</v>
      </c>
      <c r="AO233">
        <v>1</v>
      </c>
      <c r="AP233" s="1">
        <v>23584.6</v>
      </c>
      <c r="AQ233" s="1">
        <v>15625</v>
      </c>
      <c r="AR233">
        <f t="shared" si="73"/>
        <v>0</v>
      </c>
    </row>
    <row r="234" spans="1:44">
      <c r="A234" s="139">
        <v>803</v>
      </c>
      <c r="B234" s="139">
        <v>803</v>
      </c>
      <c r="C234" s="8">
        <f t="shared" si="74"/>
        <v>0</v>
      </c>
      <c r="D234" s="140">
        <v>429.6</v>
      </c>
      <c r="E234" s="140">
        <v>48.39</v>
      </c>
      <c r="F234" s="140">
        <f t="shared" si="75"/>
        <v>48.39</v>
      </c>
      <c r="G234" s="1">
        <f t="shared" si="76"/>
        <v>82912.800000000003</v>
      </c>
      <c r="H234" s="139">
        <v>232082.37</v>
      </c>
      <c r="I234" s="8">
        <f t="shared" si="77"/>
        <v>1</v>
      </c>
      <c r="J234" s="1">
        <f t="shared" si="78"/>
        <v>232082.37</v>
      </c>
      <c r="K234" s="1">
        <f t="shared" si="79"/>
        <v>314995.17</v>
      </c>
      <c r="L234" s="139">
        <v>259576.77</v>
      </c>
      <c r="M234" s="1">
        <f t="shared" si="80"/>
        <v>259576.77</v>
      </c>
      <c r="N234" s="8">
        <f t="shared" si="81"/>
        <v>314995.17</v>
      </c>
      <c r="O234" s="8">
        <f t="shared" si="82"/>
        <v>0</v>
      </c>
      <c r="P234" s="139">
        <v>0</v>
      </c>
      <c r="Q234" s="1">
        <f t="shared" si="83"/>
        <v>0</v>
      </c>
      <c r="R234" s="139">
        <v>0</v>
      </c>
      <c r="S234" s="1">
        <f t="shared" si="84"/>
        <v>0</v>
      </c>
      <c r="T234" s="8">
        <f t="shared" si="69"/>
        <v>314995.17</v>
      </c>
      <c r="U234" s="141">
        <v>803</v>
      </c>
      <c r="V234" s="141" t="s">
        <v>1256</v>
      </c>
      <c r="W234" s="95">
        <f t="shared" si="70"/>
        <v>0</v>
      </c>
      <c r="X234" s="139">
        <v>448.67599999999993</v>
      </c>
      <c r="Y234" s="142">
        <v>803</v>
      </c>
      <c r="Z234" s="143">
        <f t="shared" si="71"/>
        <v>0</v>
      </c>
      <c r="AA234" s="144">
        <v>6474275</v>
      </c>
      <c r="AB234" s="126">
        <f t="shared" si="85"/>
        <v>14429.733259635017</v>
      </c>
      <c r="AC234" s="127">
        <f t="shared" si="86"/>
        <v>1</v>
      </c>
      <c r="AD234" s="127">
        <f t="shared" si="87"/>
        <v>0</v>
      </c>
      <c r="AE234" s="1">
        <f t="shared" si="72"/>
        <v>82912.800000000003</v>
      </c>
      <c r="AF234" s="8">
        <f t="shared" si="88"/>
        <v>0</v>
      </c>
      <c r="AG234" s="1"/>
      <c r="AH234" s="8">
        <f t="shared" si="89"/>
        <v>0</v>
      </c>
      <c r="AI234">
        <v>803</v>
      </c>
      <c r="AJ234" s="1">
        <v>429.6</v>
      </c>
      <c r="AK234" s="1">
        <v>428.75400000000002</v>
      </c>
      <c r="AM234" t="s">
        <v>914</v>
      </c>
      <c r="AN234">
        <v>803</v>
      </c>
      <c r="AO234">
        <v>1</v>
      </c>
      <c r="AP234" s="1">
        <v>82912.800000000003</v>
      </c>
      <c r="AQ234" s="1">
        <v>0</v>
      </c>
      <c r="AR234">
        <f t="shared" si="73"/>
        <v>0</v>
      </c>
    </row>
    <row r="235" spans="1:44">
      <c r="A235" s="139">
        <v>811</v>
      </c>
      <c r="B235" s="139">
        <v>811</v>
      </c>
      <c r="C235" s="8">
        <f t="shared" si="74"/>
        <v>0</v>
      </c>
      <c r="D235" s="140">
        <v>615.6</v>
      </c>
      <c r="E235" s="140">
        <v>35.090000000000003</v>
      </c>
      <c r="F235" s="140">
        <f t="shared" si="75"/>
        <v>35.090000000000003</v>
      </c>
      <c r="G235" s="1">
        <f t="shared" si="76"/>
        <v>118810.8</v>
      </c>
      <c r="H235" s="139">
        <v>349451</v>
      </c>
      <c r="I235" s="8">
        <f t="shared" si="77"/>
        <v>1</v>
      </c>
      <c r="J235" s="1">
        <f t="shared" si="78"/>
        <v>349451</v>
      </c>
      <c r="K235" s="1">
        <f t="shared" si="79"/>
        <v>468261.8</v>
      </c>
      <c r="L235" s="139">
        <v>420349.2</v>
      </c>
      <c r="M235" s="1">
        <f t="shared" si="80"/>
        <v>420349.2</v>
      </c>
      <c r="N235" s="8">
        <f t="shared" si="81"/>
        <v>468261.8</v>
      </c>
      <c r="O235" s="8">
        <f t="shared" si="82"/>
        <v>0</v>
      </c>
      <c r="P235" s="139">
        <v>0</v>
      </c>
      <c r="Q235" s="1">
        <f t="shared" si="83"/>
        <v>0</v>
      </c>
      <c r="R235" s="139">
        <v>0</v>
      </c>
      <c r="S235" s="1">
        <f t="shared" si="84"/>
        <v>0</v>
      </c>
      <c r="T235" s="8">
        <f t="shared" si="69"/>
        <v>468261.8</v>
      </c>
      <c r="U235" s="141">
        <v>811</v>
      </c>
      <c r="V235" s="141" t="s">
        <v>1257</v>
      </c>
      <c r="W235" s="95">
        <f t="shared" si="70"/>
        <v>0</v>
      </c>
      <c r="X235" s="139">
        <v>625.11799999999994</v>
      </c>
      <c r="Y235" s="142">
        <v>811</v>
      </c>
      <c r="Z235" s="143">
        <f t="shared" si="71"/>
        <v>0</v>
      </c>
      <c r="AA235" s="144">
        <v>5622227</v>
      </c>
      <c r="AB235" s="126">
        <f t="shared" si="85"/>
        <v>8993.8651582581224</v>
      </c>
      <c r="AC235" s="127">
        <f t="shared" si="86"/>
        <v>1</v>
      </c>
      <c r="AD235" s="127">
        <f t="shared" si="87"/>
        <v>0</v>
      </c>
      <c r="AE235" s="1">
        <f t="shared" si="72"/>
        <v>118810.8</v>
      </c>
      <c r="AF235" s="8">
        <f t="shared" si="88"/>
        <v>0</v>
      </c>
      <c r="AG235" s="1"/>
      <c r="AH235" s="8">
        <f t="shared" si="89"/>
        <v>0</v>
      </c>
      <c r="AI235">
        <v>811</v>
      </c>
      <c r="AJ235" s="1">
        <v>615.6</v>
      </c>
      <c r="AK235" s="1">
        <v>615.31599999999992</v>
      </c>
      <c r="AM235" t="s">
        <v>914</v>
      </c>
      <c r="AN235">
        <v>811</v>
      </c>
      <c r="AO235">
        <v>1</v>
      </c>
      <c r="AP235" s="1">
        <v>118810.8</v>
      </c>
      <c r="AQ235" s="1">
        <v>31499.8</v>
      </c>
      <c r="AR235">
        <f t="shared" si="73"/>
        <v>0</v>
      </c>
    </row>
    <row r="236" spans="1:44">
      <c r="A236" s="139">
        <v>813</v>
      </c>
      <c r="B236" s="139">
        <v>813</v>
      </c>
      <c r="C236" s="8">
        <f t="shared" si="74"/>
        <v>0</v>
      </c>
      <c r="D236" s="140">
        <v>1361.4</v>
      </c>
      <c r="E236" s="140">
        <v>50.66</v>
      </c>
      <c r="F236" s="140">
        <f t="shared" si="75"/>
        <v>50.66</v>
      </c>
      <c r="G236" s="1">
        <f t="shared" si="76"/>
        <v>262750.2</v>
      </c>
      <c r="H236" s="139">
        <v>908017.55</v>
      </c>
      <c r="I236" s="8">
        <f t="shared" si="77"/>
        <v>1</v>
      </c>
      <c r="J236" s="1">
        <f t="shared" si="78"/>
        <v>908017.55</v>
      </c>
      <c r="K236" s="1">
        <f t="shared" si="79"/>
        <v>1170767.75</v>
      </c>
      <c r="L236" s="139">
        <v>1045851.18</v>
      </c>
      <c r="M236" s="1">
        <f t="shared" si="80"/>
        <v>1045851.18</v>
      </c>
      <c r="N236" s="8">
        <f t="shared" si="81"/>
        <v>1170767.75</v>
      </c>
      <c r="O236" s="8">
        <f t="shared" si="82"/>
        <v>0</v>
      </c>
      <c r="P236" s="139">
        <v>0</v>
      </c>
      <c r="Q236" s="1">
        <f t="shared" si="83"/>
        <v>0</v>
      </c>
      <c r="R236" s="139">
        <v>1816.4</v>
      </c>
      <c r="S236" s="1">
        <f t="shared" si="84"/>
        <v>1816.4</v>
      </c>
      <c r="T236" s="8">
        <f t="shared" si="69"/>
        <v>1172584.1499999999</v>
      </c>
      <c r="U236" s="141">
        <v>813</v>
      </c>
      <c r="V236" s="141" t="s">
        <v>1258</v>
      </c>
      <c r="W236" s="95">
        <f t="shared" si="70"/>
        <v>0</v>
      </c>
      <c r="X236" s="139">
        <v>1374.2579999999998</v>
      </c>
      <c r="Y236" s="142">
        <v>813</v>
      </c>
      <c r="Z236" s="143">
        <f t="shared" si="71"/>
        <v>0</v>
      </c>
      <c r="AA236" s="144">
        <v>9395077</v>
      </c>
      <c r="AB236" s="126">
        <f t="shared" si="85"/>
        <v>6836.4724818774939</v>
      </c>
      <c r="AC236" s="127">
        <f t="shared" si="86"/>
        <v>0.77694691894984114</v>
      </c>
      <c r="AD236" s="127">
        <f t="shared" si="87"/>
        <v>0.22305308105015886</v>
      </c>
      <c r="AE236" s="1">
        <f t="shared" si="72"/>
        <v>262750.2</v>
      </c>
      <c r="AF236" s="8">
        <f t="shared" si="88"/>
        <v>58607.241656545455</v>
      </c>
      <c r="AG236" s="1"/>
      <c r="AH236" s="8">
        <f t="shared" si="89"/>
        <v>58607.241656545455</v>
      </c>
      <c r="AI236">
        <v>813</v>
      </c>
      <c r="AJ236" s="1">
        <v>1361.4</v>
      </c>
      <c r="AK236" s="1">
        <v>1363.6339999999998</v>
      </c>
      <c r="AM236" t="s">
        <v>914</v>
      </c>
      <c r="AN236">
        <v>813</v>
      </c>
      <c r="AO236">
        <v>1</v>
      </c>
      <c r="AP236" s="1">
        <v>262750.2</v>
      </c>
      <c r="AQ236" s="1">
        <v>50704.03</v>
      </c>
      <c r="AR236">
        <f t="shared" si="73"/>
        <v>0</v>
      </c>
    </row>
    <row r="237" spans="1:44">
      <c r="A237" s="139">
        <v>815</v>
      </c>
      <c r="B237" s="139">
        <v>815</v>
      </c>
      <c r="C237" s="8">
        <f t="shared" si="74"/>
        <v>0</v>
      </c>
      <c r="D237" s="140">
        <v>0</v>
      </c>
      <c r="E237" s="140">
        <v>0</v>
      </c>
      <c r="F237" s="140">
        <f t="shared" si="75"/>
        <v>0</v>
      </c>
      <c r="G237" s="1">
        <f t="shared" si="76"/>
        <v>0</v>
      </c>
      <c r="H237" s="139">
        <v>0</v>
      </c>
      <c r="I237" s="8">
        <f t="shared" si="77"/>
        <v>0</v>
      </c>
      <c r="J237" s="1">
        <f t="shared" si="78"/>
        <v>0</v>
      </c>
      <c r="K237" s="1">
        <f t="shared" si="79"/>
        <v>0</v>
      </c>
      <c r="L237" s="139">
        <v>0</v>
      </c>
      <c r="M237" s="1">
        <f t="shared" si="80"/>
        <v>0</v>
      </c>
      <c r="N237" s="8">
        <f t="shared" si="81"/>
        <v>0</v>
      </c>
      <c r="O237" s="8">
        <f t="shared" si="82"/>
        <v>0</v>
      </c>
      <c r="P237" s="139">
        <v>0</v>
      </c>
      <c r="Q237" s="1">
        <f t="shared" si="83"/>
        <v>0</v>
      </c>
      <c r="R237" s="139">
        <v>0</v>
      </c>
      <c r="S237" s="1">
        <f t="shared" si="84"/>
        <v>0</v>
      </c>
      <c r="T237" s="8">
        <f t="shared" si="69"/>
        <v>0</v>
      </c>
      <c r="U237" s="141">
        <v>815</v>
      </c>
      <c r="V237" s="141" t="s">
        <v>1259</v>
      </c>
      <c r="W237" s="95">
        <f t="shared" si="70"/>
        <v>0</v>
      </c>
      <c r="X237" s="139">
        <v>2.12</v>
      </c>
      <c r="Y237" s="142">
        <v>815</v>
      </c>
      <c r="Z237" s="143">
        <f t="shared" si="71"/>
        <v>0</v>
      </c>
      <c r="AA237" s="144">
        <v>1037214</v>
      </c>
      <c r="AB237" s="126">
        <f t="shared" si="85"/>
        <v>489251.88679245283</v>
      </c>
      <c r="AC237" s="127">
        <f t="shared" si="86"/>
        <v>1</v>
      </c>
      <c r="AD237" s="127">
        <f t="shared" si="87"/>
        <v>0</v>
      </c>
      <c r="AE237" s="1">
        <f t="shared" si="72"/>
        <v>0</v>
      </c>
      <c r="AF237" s="8">
        <f t="shared" si="88"/>
        <v>0</v>
      </c>
      <c r="AG237" s="1"/>
      <c r="AH237" s="8">
        <f t="shared" si="89"/>
        <v>0</v>
      </c>
      <c r="AI237">
        <v>815</v>
      </c>
      <c r="AJ237" s="1">
        <v>0</v>
      </c>
      <c r="AK237" s="1">
        <v>0</v>
      </c>
      <c r="AR237">
        <f t="shared" si="73"/>
        <v>-815</v>
      </c>
    </row>
    <row r="238" spans="1:44">
      <c r="A238" s="139">
        <v>818</v>
      </c>
      <c r="B238" s="139">
        <v>818</v>
      </c>
      <c r="C238" s="8">
        <f t="shared" si="74"/>
        <v>0</v>
      </c>
      <c r="D238" s="140">
        <v>588.4</v>
      </c>
      <c r="E238" s="140">
        <v>37.93</v>
      </c>
      <c r="F238" s="140">
        <f t="shared" si="75"/>
        <v>37.93</v>
      </c>
      <c r="G238" s="1">
        <f t="shared" si="76"/>
        <v>113561.2</v>
      </c>
      <c r="H238" s="139">
        <v>0</v>
      </c>
      <c r="I238" s="8">
        <f t="shared" si="77"/>
        <v>0</v>
      </c>
      <c r="J238" s="1">
        <f t="shared" si="78"/>
        <v>0</v>
      </c>
      <c r="K238" s="1">
        <f t="shared" si="79"/>
        <v>113561.2</v>
      </c>
      <c r="L238" s="139">
        <v>37657.599999999999</v>
      </c>
      <c r="M238" s="1">
        <f t="shared" si="80"/>
        <v>37657.599999999999</v>
      </c>
      <c r="N238" s="8">
        <f t="shared" si="81"/>
        <v>113561.2</v>
      </c>
      <c r="O238" s="8">
        <f t="shared" si="82"/>
        <v>0</v>
      </c>
      <c r="P238" s="139">
        <v>0</v>
      </c>
      <c r="Q238" s="1">
        <f t="shared" si="83"/>
        <v>0</v>
      </c>
      <c r="R238" s="139">
        <v>0</v>
      </c>
      <c r="S238" s="1">
        <f t="shared" si="84"/>
        <v>0</v>
      </c>
      <c r="T238" s="8">
        <f t="shared" si="69"/>
        <v>113561.2</v>
      </c>
      <c r="U238" s="141">
        <v>818</v>
      </c>
      <c r="V238" s="141" t="s">
        <v>1260</v>
      </c>
      <c r="W238" s="95">
        <f t="shared" si="70"/>
        <v>0</v>
      </c>
      <c r="X238" s="139">
        <v>550.00399999999991</v>
      </c>
      <c r="Y238" s="142">
        <v>818</v>
      </c>
      <c r="Z238" s="143">
        <f t="shared" si="71"/>
        <v>0</v>
      </c>
      <c r="AA238" s="144">
        <v>1157419</v>
      </c>
      <c r="AB238" s="126">
        <f t="shared" si="85"/>
        <v>2104.3828772154388</v>
      </c>
      <c r="AC238" s="127">
        <f t="shared" si="86"/>
        <v>0.23915751830750004</v>
      </c>
      <c r="AD238" s="127">
        <f t="shared" si="87"/>
        <v>0.76084248169249991</v>
      </c>
      <c r="AE238" s="1">
        <f t="shared" si="72"/>
        <v>113561.2</v>
      </c>
      <c r="AF238" s="8">
        <f t="shared" si="88"/>
        <v>86402.185231978321</v>
      </c>
      <c r="AG238" s="1"/>
      <c r="AH238" s="8">
        <f t="shared" si="89"/>
        <v>86402.185231978321</v>
      </c>
      <c r="AI238">
        <v>818</v>
      </c>
      <c r="AJ238" s="1">
        <v>588.4</v>
      </c>
      <c r="AK238" s="1">
        <v>587.2059999999999</v>
      </c>
      <c r="AM238" t="s">
        <v>914</v>
      </c>
      <c r="AN238">
        <v>818</v>
      </c>
      <c r="AO238">
        <v>1</v>
      </c>
      <c r="AP238" s="1">
        <v>113561.2</v>
      </c>
      <c r="AQ238" s="1">
        <v>0</v>
      </c>
      <c r="AR238">
        <f t="shared" si="73"/>
        <v>0</v>
      </c>
    </row>
    <row r="239" spans="1:44">
      <c r="A239" s="139">
        <v>820</v>
      </c>
      <c r="B239" s="139">
        <v>820</v>
      </c>
      <c r="C239" s="8">
        <f t="shared" si="74"/>
        <v>0</v>
      </c>
      <c r="D239" s="140">
        <v>515</v>
      </c>
      <c r="E239" s="140">
        <v>53.49</v>
      </c>
      <c r="F239" s="140">
        <f t="shared" si="75"/>
        <v>53.49</v>
      </c>
      <c r="G239" s="1">
        <f t="shared" si="76"/>
        <v>99395</v>
      </c>
      <c r="H239" s="139">
        <v>0</v>
      </c>
      <c r="I239" s="8">
        <f t="shared" si="77"/>
        <v>0</v>
      </c>
      <c r="J239" s="1">
        <f t="shared" si="78"/>
        <v>0</v>
      </c>
      <c r="K239" s="1">
        <f t="shared" si="79"/>
        <v>99395</v>
      </c>
      <c r="L239" s="139">
        <v>76605</v>
      </c>
      <c r="M239" s="1">
        <f t="shared" si="80"/>
        <v>76605</v>
      </c>
      <c r="N239" s="8">
        <f t="shared" si="81"/>
        <v>99395</v>
      </c>
      <c r="O239" s="8">
        <f t="shared" si="82"/>
        <v>0</v>
      </c>
      <c r="P239" s="139">
        <v>0</v>
      </c>
      <c r="Q239" s="1">
        <f t="shared" si="83"/>
        <v>0</v>
      </c>
      <c r="R239" s="139">
        <v>0</v>
      </c>
      <c r="S239" s="1">
        <f t="shared" si="84"/>
        <v>0</v>
      </c>
      <c r="T239" s="8">
        <f t="shared" si="69"/>
        <v>99395</v>
      </c>
      <c r="U239" s="141">
        <v>820</v>
      </c>
      <c r="V239" s="141" t="s">
        <v>1261</v>
      </c>
      <c r="W239" s="95">
        <f t="shared" si="70"/>
        <v>0</v>
      </c>
      <c r="X239" s="139">
        <v>548.60800000000006</v>
      </c>
      <c r="Y239" s="142">
        <v>820</v>
      </c>
      <c r="Z239" s="143">
        <f t="shared" si="71"/>
        <v>0</v>
      </c>
      <c r="AA239" s="144">
        <v>2130920</v>
      </c>
      <c r="AB239" s="126">
        <f t="shared" si="85"/>
        <v>3884.2306346243581</v>
      </c>
      <c r="AC239" s="127">
        <f t="shared" si="86"/>
        <v>0.44143248320853246</v>
      </c>
      <c r="AD239" s="127">
        <f t="shared" si="87"/>
        <v>0.55856751679146754</v>
      </c>
      <c r="AE239" s="1">
        <f t="shared" si="72"/>
        <v>99395</v>
      </c>
      <c r="AF239" s="8">
        <f t="shared" si="88"/>
        <v>55518.818331487913</v>
      </c>
      <c r="AG239" s="1"/>
      <c r="AH239" s="8">
        <f t="shared" si="89"/>
        <v>55518.818331487913</v>
      </c>
      <c r="AI239">
        <v>820</v>
      </c>
      <c r="AJ239" s="1">
        <v>515</v>
      </c>
      <c r="AK239" s="1">
        <v>513.67199999999991</v>
      </c>
      <c r="AM239" t="s">
        <v>914</v>
      </c>
      <c r="AN239">
        <v>820</v>
      </c>
      <c r="AO239">
        <v>1</v>
      </c>
      <c r="AP239" s="1">
        <v>99395</v>
      </c>
      <c r="AQ239" s="1">
        <v>43645</v>
      </c>
      <c r="AR239">
        <f t="shared" si="73"/>
        <v>0</v>
      </c>
    </row>
    <row r="240" spans="1:44">
      <c r="A240" s="139">
        <v>821</v>
      </c>
      <c r="B240" s="139">
        <v>821</v>
      </c>
      <c r="C240" s="8">
        <f t="shared" si="74"/>
        <v>0</v>
      </c>
      <c r="D240" s="140">
        <v>1098.8</v>
      </c>
      <c r="E240" s="140">
        <v>30.21</v>
      </c>
      <c r="F240" s="140">
        <f t="shared" si="75"/>
        <v>30.21</v>
      </c>
      <c r="G240" s="1">
        <f t="shared" si="76"/>
        <v>183045.32468571429</v>
      </c>
      <c r="H240" s="139">
        <v>84572.11</v>
      </c>
      <c r="I240" s="8">
        <f t="shared" si="77"/>
        <v>1</v>
      </c>
      <c r="J240" s="1">
        <f t="shared" si="78"/>
        <v>84572.11</v>
      </c>
      <c r="K240" s="1">
        <f t="shared" si="79"/>
        <v>267617.43468571431</v>
      </c>
      <c r="L240" s="139">
        <v>169171.08</v>
      </c>
      <c r="M240" s="1">
        <f t="shared" si="80"/>
        <v>169171.08</v>
      </c>
      <c r="N240" s="8">
        <f t="shared" si="81"/>
        <v>267617.43468571431</v>
      </c>
      <c r="O240" s="8">
        <f t="shared" si="82"/>
        <v>0</v>
      </c>
      <c r="P240" s="139">
        <v>0</v>
      </c>
      <c r="Q240" s="1">
        <f t="shared" si="83"/>
        <v>0</v>
      </c>
      <c r="R240" s="139">
        <v>0</v>
      </c>
      <c r="S240" s="1">
        <f t="shared" si="84"/>
        <v>0</v>
      </c>
      <c r="T240" s="8">
        <f t="shared" si="69"/>
        <v>267617.43468571431</v>
      </c>
      <c r="U240" s="141">
        <v>821</v>
      </c>
      <c r="V240" s="141" t="s">
        <v>1262</v>
      </c>
      <c r="W240" s="95">
        <f t="shared" si="70"/>
        <v>0</v>
      </c>
      <c r="X240" s="139">
        <v>1007.1314999999998</v>
      </c>
      <c r="Y240" s="142">
        <v>821</v>
      </c>
      <c r="Z240" s="143">
        <f t="shared" si="71"/>
        <v>0</v>
      </c>
      <c r="AA240" s="144">
        <v>2996773</v>
      </c>
      <c r="AB240" s="126">
        <f t="shared" si="85"/>
        <v>2975.5528448866912</v>
      </c>
      <c r="AC240" s="127">
        <f t="shared" si="86"/>
        <v>0.33816366863693553</v>
      </c>
      <c r="AD240" s="127">
        <f t="shared" si="87"/>
        <v>0.66183633136306441</v>
      </c>
      <c r="AE240" s="1">
        <f t="shared" si="72"/>
        <v>212068.4</v>
      </c>
      <c r="AF240" s="8">
        <f t="shared" si="88"/>
        <v>140354.57185403488</v>
      </c>
      <c r="AG240" s="1"/>
      <c r="AH240" s="8">
        <f t="shared" si="89"/>
        <v>140354.57185403488</v>
      </c>
      <c r="AI240">
        <v>821</v>
      </c>
      <c r="AJ240" s="1">
        <v>1098.8</v>
      </c>
      <c r="AK240" s="1">
        <v>1097.2319999999997</v>
      </c>
      <c r="AM240" t="s">
        <v>914</v>
      </c>
      <c r="AN240">
        <v>821</v>
      </c>
      <c r="AO240">
        <v>1</v>
      </c>
      <c r="AP240" s="1">
        <v>183045.33</v>
      </c>
      <c r="AQ240" s="1">
        <v>23900</v>
      </c>
      <c r="AR240">
        <f t="shared" si="73"/>
        <v>0</v>
      </c>
    </row>
    <row r="241" spans="1:44">
      <c r="A241" s="139">
        <v>829</v>
      </c>
      <c r="B241" s="139">
        <v>829</v>
      </c>
      <c r="C241" s="8">
        <f t="shared" si="74"/>
        <v>0</v>
      </c>
      <c r="D241" s="140">
        <v>2009.8</v>
      </c>
      <c r="E241" s="140">
        <v>51.01</v>
      </c>
      <c r="F241" s="140">
        <f t="shared" si="75"/>
        <v>51.01</v>
      </c>
      <c r="G241" s="1">
        <f t="shared" si="76"/>
        <v>387891.39999999997</v>
      </c>
      <c r="H241" s="139">
        <v>217350</v>
      </c>
      <c r="I241" s="8">
        <f t="shared" si="77"/>
        <v>1</v>
      </c>
      <c r="J241" s="1">
        <f t="shared" si="78"/>
        <v>217350</v>
      </c>
      <c r="K241" s="1">
        <f t="shared" si="79"/>
        <v>605241.39999999991</v>
      </c>
      <c r="L241" s="139">
        <v>460887.2</v>
      </c>
      <c r="M241" s="1">
        <f t="shared" si="80"/>
        <v>460887.2</v>
      </c>
      <c r="N241" s="8">
        <f t="shared" si="81"/>
        <v>605241.39999999991</v>
      </c>
      <c r="O241" s="8">
        <f t="shared" si="82"/>
        <v>0</v>
      </c>
      <c r="P241" s="139">
        <v>0</v>
      </c>
      <c r="Q241" s="1">
        <f t="shared" si="83"/>
        <v>0</v>
      </c>
      <c r="R241" s="139">
        <v>0</v>
      </c>
      <c r="S241" s="1">
        <f t="shared" si="84"/>
        <v>0</v>
      </c>
      <c r="T241" s="8">
        <f t="shared" si="69"/>
        <v>605241.39999999991</v>
      </c>
      <c r="U241" s="141">
        <v>829</v>
      </c>
      <c r="V241" s="141" t="s">
        <v>1263</v>
      </c>
      <c r="W241" s="95">
        <f t="shared" si="70"/>
        <v>0</v>
      </c>
      <c r="X241" s="139">
        <v>2045.22</v>
      </c>
      <c r="Y241" s="142">
        <v>829</v>
      </c>
      <c r="Z241" s="143">
        <f t="shared" si="71"/>
        <v>0</v>
      </c>
      <c r="AA241" s="144">
        <v>9471547</v>
      </c>
      <c r="AB241" s="126">
        <f t="shared" si="85"/>
        <v>4631.0651176890506</v>
      </c>
      <c r="AC241" s="127">
        <f t="shared" si="86"/>
        <v>0.52630823632840118</v>
      </c>
      <c r="AD241" s="127">
        <f t="shared" si="87"/>
        <v>0.47369176367159882</v>
      </c>
      <c r="AE241" s="1">
        <f t="shared" si="72"/>
        <v>387891.39999999997</v>
      </c>
      <c r="AF241" s="8">
        <f t="shared" si="88"/>
        <v>183740.96137904559</v>
      </c>
      <c r="AG241" s="1"/>
      <c r="AH241" s="8">
        <f t="shared" si="89"/>
        <v>183740.96137904559</v>
      </c>
      <c r="AI241">
        <v>829</v>
      </c>
      <c r="AJ241" s="1">
        <v>2009.8</v>
      </c>
      <c r="AK241" s="1">
        <v>2014.174</v>
      </c>
      <c r="AM241" t="s">
        <v>914</v>
      </c>
      <c r="AN241">
        <v>829</v>
      </c>
      <c r="AO241">
        <v>1</v>
      </c>
      <c r="AP241" s="1">
        <v>387891.4</v>
      </c>
      <c r="AQ241" s="1">
        <v>114910</v>
      </c>
      <c r="AR241">
        <f t="shared" si="73"/>
        <v>0</v>
      </c>
    </row>
    <row r="242" spans="1:44">
      <c r="A242" s="139">
        <v>831</v>
      </c>
      <c r="B242" s="139">
        <v>831</v>
      </c>
      <c r="C242" s="8">
        <f t="shared" si="74"/>
        <v>0</v>
      </c>
      <c r="D242" s="140">
        <v>7123</v>
      </c>
      <c r="E242" s="140">
        <v>35.9</v>
      </c>
      <c r="F242" s="140">
        <f t="shared" si="75"/>
        <v>35.9</v>
      </c>
      <c r="G242" s="1">
        <f t="shared" si="76"/>
        <v>1374739</v>
      </c>
      <c r="H242" s="139">
        <v>0</v>
      </c>
      <c r="I242" s="8">
        <f t="shared" si="77"/>
        <v>0</v>
      </c>
      <c r="J242" s="1">
        <f t="shared" si="78"/>
        <v>0</v>
      </c>
      <c r="K242" s="1">
        <f t="shared" si="79"/>
        <v>1374739</v>
      </c>
      <c r="L242" s="139">
        <v>2505685.9500000002</v>
      </c>
      <c r="M242" s="1">
        <f t="shared" si="80"/>
        <v>2505685.9500000002</v>
      </c>
      <c r="N242" s="8">
        <f t="shared" si="81"/>
        <v>2505685.9500000002</v>
      </c>
      <c r="O242" s="8">
        <f t="shared" si="82"/>
        <v>1</v>
      </c>
      <c r="P242" s="139">
        <v>0</v>
      </c>
      <c r="Q242" s="1">
        <f t="shared" si="83"/>
        <v>0</v>
      </c>
      <c r="R242" s="139">
        <v>0</v>
      </c>
      <c r="S242" s="1">
        <f t="shared" si="84"/>
        <v>0</v>
      </c>
      <c r="T242" s="8">
        <f t="shared" si="69"/>
        <v>2505685.9500000002</v>
      </c>
      <c r="U242" s="141">
        <v>831</v>
      </c>
      <c r="V242" s="141" t="s">
        <v>1264</v>
      </c>
      <c r="W242" s="95">
        <f t="shared" si="70"/>
        <v>0</v>
      </c>
      <c r="X242" s="139">
        <v>7228.5020000000004</v>
      </c>
      <c r="Y242" s="142">
        <v>831</v>
      </c>
      <c r="Z242" s="143">
        <f t="shared" si="71"/>
        <v>0</v>
      </c>
      <c r="AA242" s="144">
        <v>50914298</v>
      </c>
      <c r="AB242" s="126">
        <f t="shared" si="85"/>
        <v>7043.5476119395134</v>
      </c>
      <c r="AC242" s="127">
        <f t="shared" si="86"/>
        <v>0.80048045685543645</v>
      </c>
      <c r="AD242" s="127">
        <f t="shared" si="87"/>
        <v>0.19951954314456355</v>
      </c>
      <c r="AE242" s="1">
        <f t="shared" si="72"/>
        <v>1374739</v>
      </c>
      <c r="AF242" s="8">
        <f t="shared" si="88"/>
        <v>274287.29722301417</v>
      </c>
      <c r="AG242" s="1"/>
      <c r="AH242" s="8">
        <f t="shared" si="89"/>
        <v>274287.29722301417</v>
      </c>
      <c r="AI242">
        <v>831</v>
      </c>
      <c r="AJ242" s="1">
        <v>7123</v>
      </c>
      <c r="AK242" s="1">
        <v>7121.1220000000012</v>
      </c>
      <c r="AM242" t="s">
        <v>914</v>
      </c>
      <c r="AN242">
        <v>831</v>
      </c>
      <c r="AO242">
        <v>1</v>
      </c>
      <c r="AP242" s="1">
        <v>1374739</v>
      </c>
      <c r="AQ242" s="1">
        <v>449813.95</v>
      </c>
      <c r="AR242">
        <f t="shared" si="73"/>
        <v>0</v>
      </c>
    </row>
    <row r="243" spans="1:44">
      <c r="A243" s="139">
        <v>832</v>
      </c>
      <c r="B243" s="139">
        <v>832</v>
      </c>
      <c r="C243" s="8">
        <f t="shared" si="74"/>
        <v>0</v>
      </c>
      <c r="D243" s="140">
        <v>3643.6</v>
      </c>
      <c r="E243" s="140">
        <v>28.26</v>
      </c>
      <c r="F243" s="140">
        <f t="shared" si="75"/>
        <v>28.26</v>
      </c>
      <c r="G243" s="1">
        <f t="shared" si="76"/>
        <v>567795.72137142858</v>
      </c>
      <c r="H243" s="139">
        <v>50524.58</v>
      </c>
      <c r="I243" s="8">
        <f t="shared" si="77"/>
        <v>1</v>
      </c>
      <c r="J243" s="1">
        <f t="shared" si="78"/>
        <v>50524.58</v>
      </c>
      <c r="K243" s="1">
        <f t="shared" si="79"/>
        <v>618320.30137142853</v>
      </c>
      <c r="L243" s="139">
        <v>351584.76</v>
      </c>
      <c r="M243" s="1">
        <f t="shared" si="80"/>
        <v>351584.76</v>
      </c>
      <c r="N243" s="8">
        <f t="shared" si="81"/>
        <v>618320.30137142853</v>
      </c>
      <c r="O243" s="8">
        <f t="shared" si="82"/>
        <v>0</v>
      </c>
      <c r="P243" s="139">
        <v>0</v>
      </c>
      <c r="Q243" s="1">
        <f t="shared" si="83"/>
        <v>0</v>
      </c>
      <c r="R243" s="139">
        <v>0</v>
      </c>
      <c r="S243" s="1">
        <f t="shared" si="84"/>
        <v>0</v>
      </c>
      <c r="T243" s="8">
        <f t="shared" si="69"/>
        <v>618320.30137142853</v>
      </c>
      <c r="U243" s="141">
        <v>832</v>
      </c>
      <c r="V243" s="141" t="s">
        <v>1265</v>
      </c>
      <c r="W243" s="95">
        <f t="shared" si="70"/>
        <v>0</v>
      </c>
      <c r="X243" s="139">
        <v>3558.7179999999998</v>
      </c>
      <c r="Y243" s="142">
        <v>832</v>
      </c>
      <c r="Z243" s="143">
        <f t="shared" si="71"/>
        <v>0</v>
      </c>
      <c r="AA243" s="144">
        <v>22207012</v>
      </c>
      <c r="AB243" s="126">
        <f t="shared" si="85"/>
        <v>6240.1718821215954</v>
      </c>
      <c r="AC243" s="127">
        <f t="shared" si="86"/>
        <v>0.70917894138883819</v>
      </c>
      <c r="AD243" s="127">
        <f t="shared" si="87"/>
        <v>0.29082105861116181</v>
      </c>
      <c r="AE243" s="1">
        <f t="shared" si="72"/>
        <v>618320.30137142853</v>
      </c>
      <c r="AF243" s="8">
        <f t="shared" si="88"/>
        <v>179820.56460561146</v>
      </c>
      <c r="AG243" s="1"/>
      <c r="AH243" s="8">
        <f t="shared" si="89"/>
        <v>179820.56460561146</v>
      </c>
      <c r="AI243">
        <v>832</v>
      </c>
      <c r="AJ243" s="1">
        <v>3643.6</v>
      </c>
      <c r="AK243" s="1">
        <v>3643.5459999999998</v>
      </c>
      <c r="AM243" t="s">
        <v>914</v>
      </c>
      <c r="AN243">
        <v>832</v>
      </c>
      <c r="AO243">
        <v>1</v>
      </c>
      <c r="AP243" s="1">
        <v>567795.72</v>
      </c>
      <c r="AQ243" s="1">
        <v>112775.59</v>
      </c>
      <c r="AR243">
        <f t="shared" si="73"/>
        <v>0</v>
      </c>
    </row>
    <row r="244" spans="1:44">
      <c r="A244" s="139">
        <v>833</v>
      </c>
      <c r="B244" s="139">
        <v>833</v>
      </c>
      <c r="C244" s="8">
        <f t="shared" si="74"/>
        <v>0</v>
      </c>
      <c r="D244" s="140">
        <v>19712.8</v>
      </c>
      <c r="E244" s="140">
        <v>31.93</v>
      </c>
      <c r="F244" s="140">
        <f t="shared" si="75"/>
        <v>31.93</v>
      </c>
      <c r="G244" s="1">
        <f t="shared" si="76"/>
        <v>3470855.2249142854</v>
      </c>
      <c r="H244" s="139">
        <v>0</v>
      </c>
      <c r="I244" s="8">
        <f t="shared" si="77"/>
        <v>0</v>
      </c>
      <c r="J244" s="1">
        <f t="shared" si="78"/>
        <v>0</v>
      </c>
      <c r="K244" s="1">
        <f t="shared" si="79"/>
        <v>3470855.2249142854</v>
      </c>
      <c r="L244" s="139">
        <v>2559241.94</v>
      </c>
      <c r="M244" s="1">
        <f t="shared" si="80"/>
        <v>2559241.94</v>
      </c>
      <c r="N244" s="8">
        <f t="shared" si="81"/>
        <v>3470855.2249142854</v>
      </c>
      <c r="O244" s="8">
        <f t="shared" si="82"/>
        <v>0</v>
      </c>
      <c r="P244" s="139">
        <v>0</v>
      </c>
      <c r="Q244" s="1">
        <f t="shared" si="83"/>
        <v>0</v>
      </c>
      <c r="R244" s="139">
        <v>0</v>
      </c>
      <c r="S244" s="1">
        <f t="shared" si="84"/>
        <v>0</v>
      </c>
      <c r="T244" s="8">
        <f t="shared" si="69"/>
        <v>3470855.2249142854</v>
      </c>
      <c r="U244" s="141">
        <v>833</v>
      </c>
      <c r="V244" s="141" t="s">
        <v>1266</v>
      </c>
      <c r="W244" s="95">
        <f t="shared" si="70"/>
        <v>0</v>
      </c>
      <c r="X244" s="139">
        <v>18901.492499999997</v>
      </c>
      <c r="Y244" s="142">
        <v>833</v>
      </c>
      <c r="Z244" s="143">
        <f t="shared" si="71"/>
        <v>0</v>
      </c>
      <c r="AA244" s="144">
        <v>106115194</v>
      </c>
      <c r="AB244" s="126">
        <f t="shared" si="85"/>
        <v>5614.1171920682991</v>
      </c>
      <c r="AC244" s="127">
        <f t="shared" si="86"/>
        <v>0.63802949058355629</v>
      </c>
      <c r="AD244" s="127">
        <f t="shared" si="87"/>
        <v>0.36197050941644371</v>
      </c>
      <c r="AE244" s="1">
        <f t="shared" si="72"/>
        <v>3470855.2249142854</v>
      </c>
      <c r="AF244" s="8">
        <f t="shared" si="88"/>
        <v>1256347.2338729491</v>
      </c>
      <c r="AG244" s="1"/>
      <c r="AH244" s="8">
        <f t="shared" si="89"/>
        <v>1256347.2338729491</v>
      </c>
      <c r="AI244">
        <v>833</v>
      </c>
      <c r="AJ244" s="1">
        <v>19712.8</v>
      </c>
      <c r="AK244" s="1">
        <v>19665.113999999998</v>
      </c>
      <c r="AM244" t="s">
        <v>914</v>
      </c>
      <c r="AN244">
        <v>833</v>
      </c>
      <c r="AO244">
        <v>1</v>
      </c>
      <c r="AP244" s="1">
        <v>3470855.21</v>
      </c>
      <c r="AQ244" s="1">
        <v>745065</v>
      </c>
      <c r="AR244">
        <f t="shared" si="73"/>
        <v>0</v>
      </c>
    </row>
    <row r="245" spans="1:44">
      <c r="A245" s="139">
        <v>834</v>
      </c>
      <c r="B245" s="139">
        <v>834</v>
      </c>
      <c r="C245" s="8">
        <f t="shared" si="74"/>
        <v>0</v>
      </c>
      <c r="D245" s="140">
        <v>9082.7999999999993</v>
      </c>
      <c r="E245" s="140">
        <v>40.36</v>
      </c>
      <c r="F245" s="140">
        <f t="shared" si="75"/>
        <v>40.36</v>
      </c>
      <c r="G245" s="1">
        <f t="shared" si="76"/>
        <v>1752980.4</v>
      </c>
      <c r="H245" s="139">
        <v>0</v>
      </c>
      <c r="I245" s="8">
        <f t="shared" si="77"/>
        <v>0</v>
      </c>
      <c r="J245" s="1">
        <f t="shared" si="78"/>
        <v>0</v>
      </c>
      <c r="K245" s="1">
        <f t="shared" si="79"/>
        <v>1752980.4</v>
      </c>
      <c r="L245" s="139">
        <v>5170429.66</v>
      </c>
      <c r="M245" s="1">
        <f t="shared" si="80"/>
        <v>5170429.66</v>
      </c>
      <c r="N245" s="8">
        <f t="shared" si="81"/>
        <v>5170429.66</v>
      </c>
      <c r="O245" s="8">
        <f t="shared" si="82"/>
        <v>1</v>
      </c>
      <c r="P245" s="139">
        <v>0</v>
      </c>
      <c r="Q245" s="1">
        <f t="shared" si="83"/>
        <v>0</v>
      </c>
      <c r="R245" s="139">
        <v>0</v>
      </c>
      <c r="S245" s="1">
        <f t="shared" si="84"/>
        <v>0</v>
      </c>
      <c r="T245" s="8">
        <f t="shared" si="69"/>
        <v>5170429.66</v>
      </c>
      <c r="U245" s="141">
        <v>834</v>
      </c>
      <c r="V245" s="141" t="s">
        <v>1267</v>
      </c>
      <c r="W245" s="95">
        <f t="shared" si="70"/>
        <v>0</v>
      </c>
      <c r="X245" s="139">
        <v>9312.848</v>
      </c>
      <c r="Y245" s="142">
        <v>834</v>
      </c>
      <c r="Z245" s="143">
        <f t="shared" si="71"/>
        <v>0</v>
      </c>
      <c r="AA245" s="144">
        <v>93377203</v>
      </c>
      <c r="AB245" s="126">
        <f t="shared" si="85"/>
        <v>10026.707512030691</v>
      </c>
      <c r="AC245" s="127">
        <f t="shared" si="86"/>
        <v>1</v>
      </c>
      <c r="AD245" s="127">
        <f t="shared" si="87"/>
        <v>0</v>
      </c>
      <c r="AE245" s="1">
        <f t="shared" si="72"/>
        <v>1752980.4</v>
      </c>
      <c r="AF245" s="8">
        <f t="shared" si="88"/>
        <v>0</v>
      </c>
      <c r="AG245" s="1"/>
      <c r="AH245" s="8">
        <f t="shared" si="89"/>
        <v>0</v>
      </c>
      <c r="AI245">
        <v>834</v>
      </c>
      <c r="AJ245" s="1">
        <v>9082.7999999999993</v>
      </c>
      <c r="AK245" s="1">
        <v>9075.4999999999982</v>
      </c>
      <c r="AM245" t="s">
        <v>914</v>
      </c>
      <c r="AN245">
        <v>834</v>
      </c>
      <c r="AO245">
        <v>1</v>
      </c>
      <c r="AP245" s="1">
        <v>1752980.4</v>
      </c>
      <c r="AQ245" s="1">
        <v>493030.81</v>
      </c>
      <c r="AR245">
        <f t="shared" si="73"/>
        <v>0</v>
      </c>
    </row>
    <row r="246" spans="1:44">
      <c r="A246" s="139">
        <v>836</v>
      </c>
      <c r="B246" s="139">
        <v>836</v>
      </c>
      <c r="C246" s="8">
        <f t="shared" si="74"/>
        <v>0</v>
      </c>
      <c r="D246" s="140">
        <v>248.2</v>
      </c>
      <c r="E246" s="140">
        <v>75.2</v>
      </c>
      <c r="F246" s="140">
        <f t="shared" si="75"/>
        <v>75.2</v>
      </c>
      <c r="G246" s="1">
        <f t="shared" si="76"/>
        <v>47902.6</v>
      </c>
      <c r="H246" s="139">
        <v>0</v>
      </c>
      <c r="I246" s="8">
        <f t="shared" si="77"/>
        <v>0</v>
      </c>
      <c r="J246" s="1">
        <f t="shared" si="78"/>
        <v>0</v>
      </c>
      <c r="K246" s="1">
        <f t="shared" si="79"/>
        <v>47902.6</v>
      </c>
      <c r="L246" s="139">
        <v>46171.65</v>
      </c>
      <c r="M246" s="1">
        <f t="shared" si="80"/>
        <v>46171.65</v>
      </c>
      <c r="N246" s="8">
        <f t="shared" si="81"/>
        <v>47902.6</v>
      </c>
      <c r="O246" s="8">
        <f t="shared" si="82"/>
        <v>0</v>
      </c>
      <c r="P246" s="139">
        <v>0</v>
      </c>
      <c r="Q246" s="1">
        <f t="shared" si="83"/>
        <v>0</v>
      </c>
      <c r="R246" s="139">
        <v>0</v>
      </c>
      <c r="S246" s="1">
        <f t="shared" si="84"/>
        <v>0</v>
      </c>
      <c r="T246" s="8">
        <f t="shared" si="69"/>
        <v>47902.6</v>
      </c>
      <c r="U246" s="141">
        <v>836</v>
      </c>
      <c r="V246" s="141" t="s">
        <v>1268</v>
      </c>
      <c r="W246" s="95">
        <f t="shared" si="70"/>
        <v>0</v>
      </c>
      <c r="X246" s="139">
        <v>269.87599999999998</v>
      </c>
      <c r="Y246" s="142">
        <v>836</v>
      </c>
      <c r="Z246" s="143">
        <f t="shared" si="71"/>
        <v>0</v>
      </c>
      <c r="AA246" s="144">
        <v>2393766</v>
      </c>
      <c r="AB246" s="126">
        <f t="shared" si="85"/>
        <v>8869.8735715662024</v>
      </c>
      <c r="AC246" s="127">
        <f t="shared" si="86"/>
        <v>1</v>
      </c>
      <c r="AD246" s="127">
        <f t="shared" si="87"/>
        <v>0</v>
      </c>
      <c r="AE246" s="1">
        <f t="shared" si="72"/>
        <v>47902.6</v>
      </c>
      <c r="AF246" s="8">
        <f t="shared" si="88"/>
        <v>0</v>
      </c>
      <c r="AG246" s="1"/>
      <c r="AH246" s="8">
        <f t="shared" si="89"/>
        <v>0</v>
      </c>
      <c r="AI246">
        <v>836</v>
      </c>
      <c r="AJ246" s="1">
        <v>248.2</v>
      </c>
      <c r="AK246" s="1">
        <v>233.71799999999996</v>
      </c>
      <c r="AM246" t="s">
        <v>914</v>
      </c>
      <c r="AN246">
        <v>836</v>
      </c>
      <c r="AO246">
        <v>1</v>
      </c>
      <c r="AP246" s="1">
        <v>47902.6</v>
      </c>
      <c r="AQ246" s="1">
        <v>30286.85</v>
      </c>
      <c r="AR246">
        <f t="shared" si="73"/>
        <v>0</v>
      </c>
    </row>
    <row r="247" spans="1:44">
      <c r="A247" s="139">
        <v>837</v>
      </c>
      <c r="B247" s="139">
        <v>837</v>
      </c>
      <c r="C247" s="8">
        <f t="shared" si="74"/>
        <v>0</v>
      </c>
      <c r="D247" s="140">
        <v>576.79999999999995</v>
      </c>
      <c r="E247" s="140">
        <v>45.87</v>
      </c>
      <c r="F247" s="140">
        <f t="shared" si="75"/>
        <v>45.87</v>
      </c>
      <c r="G247" s="1">
        <f t="shared" si="76"/>
        <v>111322.4</v>
      </c>
      <c r="H247" s="139">
        <v>229976.27</v>
      </c>
      <c r="I247" s="8">
        <f t="shared" si="77"/>
        <v>1</v>
      </c>
      <c r="J247" s="1">
        <f t="shared" si="78"/>
        <v>229976.27</v>
      </c>
      <c r="K247" s="1">
        <f t="shared" si="79"/>
        <v>341298.67</v>
      </c>
      <c r="L247" s="139">
        <v>325991.46999999997</v>
      </c>
      <c r="M247" s="1">
        <f t="shared" si="80"/>
        <v>325991.46999999997</v>
      </c>
      <c r="N247" s="8">
        <f t="shared" si="81"/>
        <v>341298.67</v>
      </c>
      <c r="O247" s="8">
        <f t="shared" si="82"/>
        <v>0</v>
      </c>
      <c r="P247" s="139">
        <v>0</v>
      </c>
      <c r="Q247" s="1">
        <f t="shared" si="83"/>
        <v>0</v>
      </c>
      <c r="R247" s="139">
        <v>0</v>
      </c>
      <c r="S247" s="1">
        <f t="shared" si="84"/>
        <v>0</v>
      </c>
      <c r="T247" s="8">
        <f t="shared" si="69"/>
        <v>341298.67</v>
      </c>
      <c r="U247" s="141">
        <v>837</v>
      </c>
      <c r="V247" s="141" t="s">
        <v>1269</v>
      </c>
      <c r="W247" s="95">
        <f t="shared" si="70"/>
        <v>0</v>
      </c>
      <c r="X247" s="139">
        <v>565.65599999999995</v>
      </c>
      <c r="Y247" s="142">
        <v>837</v>
      </c>
      <c r="Z247" s="143">
        <f t="shared" si="71"/>
        <v>0</v>
      </c>
      <c r="AA247" s="144">
        <v>4448319</v>
      </c>
      <c r="AB247" s="126">
        <f t="shared" si="85"/>
        <v>7864.0003818575251</v>
      </c>
      <c r="AC247" s="127">
        <f t="shared" si="86"/>
        <v>0.89372273252047363</v>
      </c>
      <c r="AD247" s="127">
        <f t="shared" si="87"/>
        <v>0.10627726747952637</v>
      </c>
      <c r="AE247" s="1">
        <f t="shared" si="72"/>
        <v>111322.4</v>
      </c>
      <c r="AF247" s="8">
        <f t="shared" si="88"/>
        <v>11831.040481262826</v>
      </c>
      <c r="AG247" s="1"/>
      <c r="AH247" s="8">
        <f t="shared" si="89"/>
        <v>11831.040481262826</v>
      </c>
      <c r="AI247">
        <v>837</v>
      </c>
      <c r="AJ247" s="1">
        <v>576.79999999999995</v>
      </c>
      <c r="AK247" s="1">
        <v>577.46199999999999</v>
      </c>
      <c r="AM247" t="s">
        <v>914</v>
      </c>
      <c r="AN247">
        <v>837</v>
      </c>
      <c r="AO247">
        <v>1</v>
      </c>
      <c r="AP247" s="1">
        <v>111322.4</v>
      </c>
      <c r="AQ247" s="1">
        <v>59100</v>
      </c>
      <c r="AR247">
        <f t="shared" si="73"/>
        <v>0</v>
      </c>
    </row>
    <row r="248" spans="1:44">
      <c r="A248" s="139">
        <v>840</v>
      </c>
      <c r="B248" s="139">
        <v>840</v>
      </c>
      <c r="C248" s="8">
        <f t="shared" si="74"/>
        <v>0</v>
      </c>
      <c r="D248" s="140">
        <v>1083</v>
      </c>
      <c r="E248" s="140">
        <v>52.9</v>
      </c>
      <c r="F248" s="140">
        <f t="shared" si="75"/>
        <v>52.9</v>
      </c>
      <c r="G248" s="1">
        <f t="shared" si="76"/>
        <v>209019</v>
      </c>
      <c r="H248" s="139">
        <v>266542.5</v>
      </c>
      <c r="I248" s="8">
        <f t="shared" si="77"/>
        <v>1</v>
      </c>
      <c r="J248" s="1">
        <f t="shared" si="78"/>
        <v>266542.5</v>
      </c>
      <c r="K248" s="1">
        <f t="shared" si="79"/>
        <v>475561.5</v>
      </c>
      <c r="L248" s="139">
        <v>421354.5</v>
      </c>
      <c r="M248" s="1">
        <f t="shared" si="80"/>
        <v>421354.5</v>
      </c>
      <c r="N248" s="8">
        <f t="shared" si="81"/>
        <v>475561.5</v>
      </c>
      <c r="O248" s="8">
        <f t="shared" si="82"/>
        <v>0</v>
      </c>
      <c r="P248" s="139">
        <v>0</v>
      </c>
      <c r="Q248" s="1">
        <f t="shared" si="83"/>
        <v>0</v>
      </c>
      <c r="R248" s="139">
        <v>0</v>
      </c>
      <c r="S248" s="1">
        <f t="shared" si="84"/>
        <v>0</v>
      </c>
      <c r="T248" s="8">
        <f t="shared" si="69"/>
        <v>475561.5</v>
      </c>
      <c r="U248" s="141">
        <v>840</v>
      </c>
      <c r="V248" s="141" t="s">
        <v>1270</v>
      </c>
      <c r="W248" s="95">
        <f t="shared" si="70"/>
        <v>0</v>
      </c>
      <c r="X248" s="139">
        <v>1112.4880000000001</v>
      </c>
      <c r="Y248" s="142">
        <v>840</v>
      </c>
      <c r="Z248" s="143">
        <f t="shared" si="71"/>
        <v>0</v>
      </c>
      <c r="AA248" s="144">
        <v>6930154</v>
      </c>
      <c r="AB248" s="126">
        <f t="shared" si="85"/>
        <v>6229.4191038465133</v>
      </c>
      <c r="AC248" s="127">
        <f t="shared" si="86"/>
        <v>0.70795691673019712</v>
      </c>
      <c r="AD248" s="127">
        <f t="shared" si="87"/>
        <v>0.29204308326980288</v>
      </c>
      <c r="AE248" s="1">
        <f t="shared" si="72"/>
        <v>209019</v>
      </c>
      <c r="AF248" s="8">
        <f t="shared" si="88"/>
        <v>61042.553221970928</v>
      </c>
      <c r="AG248" s="1"/>
      <c r="AH248" s="8">
        <f t="shared" si="89"/>
        <v>61042.553221970928</v>
      </c>
      <c r="AI248">
        <v>840</v>
      </c>
      <c r="AJ248" s="1">
        <v>1083</v>
      </c>
      <c r="AK248" s="1">
        <v>1093.1179999999999</v>
      </c>
      <c r="AM248" t="s">
        <v>914</v>
      </c>
      <c r="AN248">
        <v>840</v>
      </c>
      <c r="AO248">
        <v>1</v>
      </c>
      <c r="AP248" s="1">
        <v>209019</v>
      </c>
      <c r="AQ248" s="1">
        <v>85500</v>
      </c>
      <c r="AR248">
        <f t="shared" si="73"/>
        <v>0</v>
      </c>
    </row>
    <row r="249" spans="1:44">
      <c r="A249" s="139">
        <v>846</v>
      </c>
      <c r="B249" s="139">
        <v>846</v>
      </c>
      <c r="C249" s="8">
        <f t="shared" si="74"/>
        <v>0</v>
      </c>
      <c r="D249" s="140">
        <v>700.2</v>
      </c>
      <c r="E249" s="140">
        <v>56.14</v>
      </c>
      <c r="F249" s="140">
        <f t="shared" si="75"/>
        <v>56.14</v>
      </c>
      <c r="G249" s="1">
        <f t="shared" si="76"/>
        <v>135138.6</v>
      </c>
      <c r="H249" s="139">
        <v>504116.15</v>
      </c>
      <c r="I249" s="8">
        <f t="shared" si="77"/>
        <v>1</v>
      </c>
      <c r="J249" s="1">
        <f t="shared" si="78"/>
        <v>504116.15</v>
      </c>
      <c r="K249" s="1">
        <f t="shared" si="79"/>
        <v>639254.75</v>
      </c>
      <c r="L249" s="139">
        <v>578278.94999999995</v>
      </c>
      <c r="M249" s="1">
        <f t="shared" si="80"/>
        <v>578278.94999999995</v>
      </c>
      <c r="N249" s="8">
        <f t="shared" si="81"/>
        <v>639254.75</v>
      </c>
      <c r="O249" s="8">
        <f t="shared" si="82"/>
        <v>0</v>
      </c>
      <c r="P249" s="139">
        <v>0</v>
      </c>
      <c r="Q249" s="1">
        <f t="shared" si="83"/>
        <v>0</v>
      </c>
      <c r="R249" s="139">
        <v>0</v>
      </c>
      <c r="S249" s="1">
        <f t="shared" si="84"/>
        <v>0</v>
      </c>
      <c r="T249" s="8">
        <f t="shared" si="69"/>
        <v>639254.75</v>
      </c>
      <c r="U249" s="141">
        <v>846</v>
      </c>
      <c r="V249" s="141" t="s">
        <v>1271</v>
      </c>
      <c r="W249" s="95">
        <f t="shared" si="70"/>
        <v>0</v>
      </c>
      <c r="X249" s="139">
        <v>729.41200000000003</v>
      </c>
      <c r="Y249" s="142">
        <v>846</v>
      </c>
      <c r="Z249" s="143">
        <f t="shared" si="71"/>
        <v>0</v>
      </c>
      <c r="AA249" s="144">
        <v>8129979</v>
      </c>
      <c r="AB249" s="126">
        <f t="shared" si="85"/>
        <v>11145.935356149885</v>
      </c>
      <c r="AC249" s="127">
        <f t="shared" si="86"/>
        <v>1</v>
      </c>
      <c r="AD249" s="127">
        <f t="shared" si="87"/>
        <v>0</v>
      </c>
      <c r="AE249" s="1">
        <f t="shared" si="72"/>
        <v>135138.6</v>
      </c>
      <c r="AF249" s="8">
        <f t="shared" si="88"/>
        <v>0</v>
      </c>
      <c r="AG249" s="1"/>
      <c r="AH249" s="8">
        <f t="shared" si="89"/>
        <v>0</v>
      </c>
      <c r="AI249">
        <v>846</v>
      </c>
      <c r="AJ249" s="1">
        <v>700.2</v>
      </c>
      <c r="AK249" s="1">
        <v>699.47199999999998</v>
      </c>
      <c r="AM249" t="s">
        <v>914</v>
      </c>
      <c r="AN249">
        <v>846</v>
      </c>
      <c r="AO249">
        <v>1</v>
      </c>
      <c r="AP249" s="1">
        <v>135138.6</v>
      </c>
      <c r="AQ249" s="1">
        <v>29350</v>
      </c>
      <c r="AR249">
        <f t="shared" si="73"/>
        <v>0</v>
      </c>
    </row>
    <row r="250" spans="1:44">
      <c r="A250" s="139">
        <v>850</v>
      </c>
      <c r="B250" s="139">
        <v>850</v>
      </c>
      <c r="C250" s="8">
        <f t="shared" si="74"/>
        <v>0</v>
      </c>
      <c r="D250" s="140">
        <v>312</v>
      </c>
      <c r="E250" s="140">
        <v>66.650000000000006</v>
      </c>
      <c r="F250" s="140">
        <f t="shared" si="75"/>
        <v>66.650000000000006</v>
      </c>
      <c r="G250" s="1">
        <f t="shared" si="76"/>
        <v>60216</v>
      </c>
      <c r="H250" s="139">
        <v>0</v>
      </c>
      <c r="I250" s="8">
        <f t="shared" si="77"/>
        <v>0</v>
      </c>
      <c r="J250" s="1">
        <f t="shared" si="78"/>
        <v>0</v>
      </c>
      <c r="K250" s="1">
        <f t="shared" si="79"/>
        <v>60216</v>
      </c>
      <c r="L250" s="139">
        <v>33954</v>
      </c>
      <c r="M250" s="1">
        <f t="shared" si="80"/>
        <v>33954</v>
      </c>
      <c r="N250" s="8">
        <f t="shared" si="81"/>
        <v>60216</v>
      </c>
      <c r="O250" s="8">
        <f t="shared" si="82"/>
        <v>0</v>
      </c>
      <c r="P250" s="139">
        <v>0</v>
      </c>
      <c r="Q250" s="1">
        <f t="shared" si="83"/>
        <v>0</v>
      </c>
      <c r="R250" s="139">
        <v>0</v>
      </c>
      <c r="S250" s="1">
        <f t="shared" si="84"/>
        <v>0</v>
      </c>
      <c r="T250" s="8">
        <f t="shared" si="69"/>
        <v>60216</v>
      </c>
      <c r="U250" s="141">
        <v>850</v>
      </c>
      <c r="V250" s="141" t="s">
        <v>1272</v>
      </c>
      <c r="W250" s="95">
        <f t="shared" si="70"/>
        <v>0</v>
      </c>
      <c r="X250" s="139">
        <v>273.46350000000001</v>
      </c>
      <c r="Y250" s="142">
        <v>850</v>
      </c>
      <c r="Z250" s="143">
        <f t="shared" si="71"/>
        <v>0</v>
      </c>
      <c r="AA250" s="144">
        <v>2259028</v>
      </c>
      <c r="AB250" s="126">
        <f t="shared" si="85"/>
        <v>8260.802629967071</v>
      </c>
      <c r="AC250" s="127">
        <f t="shared" si="86"/>
        <v>0.93881825289568555</v>
      </c>
      <c r="AD250" s="127">
        <f t="shared" si="87"/>
        <v>6.1181747104314455E-2</v>
      </c>
      <c r="AE250" s="1">
        <f t="shared" si="72"/>
        <v>60216</v>
      </c>
      <c r="AF250" s="8">
        <f t="shared" si="88"/>
        <v>3684.1200836333992</v>
      </c>
      <c r="AG250" s="1"/>
      <c r="AH250" s="8">
        <f t="shared" si="89"/>
        <v>3684.1200836333992</v>
      </c>
      <c r="AI250">
        <v>850</v>
      </c>
      <c r="AJ250" s="1">
        <v>312</v>
      </c>
      <c r="AK250" s="1">
        <v>310.464</v>
      </c>
      <c r="AM250" t="s">
        <v>914</v>
      </c>
      <c r="AN250">
        <v>850</v>
      </c>
      <c r="AO250">
        <v>1</v>
      </c>
      <c r="AP250" s="1">
        <v>60216</v>
      </c>
      <c r="AQ250" s="1">
        <v>13986</v>
      </c>
      <c r="AR250">
        <f t="shared" si="73"/>
        <v>0</v>
      </c>
    </row>
    <row r="251" spans="1:44">
      <c r="A251" s="139">
        <v>852</v>
      </c>
      <c r="B251" s="139">
        <v>852</v>
      </c>
      <c r="C251" s="8">
        <f t="shared" si="74"/>
        <v>0</v>
      </c>
      <c r="D251" s="140">
        <v>164</v>
      </c>
      <c r="E251" s="140">
        <v>65.83</v>
      </c>
      <c r="F251" s="140">
        <f t="shared" si="75"/>
        <v>65.83</v>
      </c>
      <c r="G251" s="1">
        <f t="shared" si="76"/>
        <v>31652</v>
      </c>
      <c r="H251" s="139">
        <v>247057.65</v>
      </c>
      <c r="I251" s="8">
        <f t="shared" si="77"/>
        <v>1</v>
      </c>
      <c r="J251" s="1">
        <f t="shared" si="78"/>
        <v>247057.65</v>
      </c>
      <c r="K251" s="1">
        <f t="shared" si="79"/>
        <v>278709.65000000002</v>
      </c>
      <c r="L251" s="139">
        <v>257553.65</v>
      </c>
      <c r="M251" s="1">
        <f t="shared" si="80"/>
        <v>257553.65</v>
      </c>
      <c r="N251" s="8">
        <f t="shared" si="81"/>
        <v>278709.65000000002</v>
      </c>
      <c r="O251" s="8">
        <f t="shared" si="82"/>
        <v>0</v>
      </c>
      <c r="P251" s="139">
        <v>0</v>
      </c>
      <c r="Q251" s="1">
        <f t="shared" si="83"/>
        <v>0</v>
      </c>
      <c r="R251" s="139">
        <v>0</v>
      </c>
      <c r="S251" s="1">
        <f t="shared" si="84"/>
        <v>0</v>
      </c>
      <c r="T251" s="8">
        <f t="shared" si="69"/>
        <v>278709.65000000002</v>
      </c>
      <c r="U251" s="141">
        <v>852</v>
      </c>
      <c r="V251" s="141" t="s">
        <v>1273</v>
      </c>
      <c r="W251" s="95">
        <f t="shared" si="70"/>
        <v>0</v>
      </c>
      <c r="X251" s="139">
        <v>142.84799999999998</v>
      </c>
      <c r="Y251" s="142">
        <v>852</v>
      </c>
      <c r="Z251" s="143">
        <f t="shared" si="71"/>
        <v>0</v>
      </c>
      <c r="AA251" s="144">
        <v>5399893</v>
      </c>
      <c r="AB251" s="126">
        <f t="shared" si="85"/>
        <v>37801.670306899643</v>
      </c>
      <c r="AC251" s="127">
        <f t="shared" si="86"/>
        <v>1</v>
      </c>
      <c r="AD251" s="127">
        <f t="shared" si="87"/>
        <v>0</v>
      </c>
      <c r="AE251" s="1">
        <f t="shared" si="72"/>
        <v>31652</v>
      </c>
      <c r="AF251" s="8">
        <f t="shared" si="88"/>
        <v>0</v>
      </c>
      <c r="AG251" s="1"/>
      <c r="AH251" s="8">
        <f t="shared" si="89"/>
        <v>0</v>
      </c>
      <c r="AI251">
        <v>852</v>
      </c>
      <c r="AJ251" s="1">
        <v>164</v>
      </c>
      <c r="AK251" s="1">
        <v>164.13000000000002</v>
      </c>
      <c r="AM251" t="s">
        <v>914</v>
      </c>
      <c r="AN251">
        <v>852</v>
      </c>
      <c r="AO251">
        <v>1</v>
      </c>
      <c r="AP251" s="1">
        <v>31652</v>
      </c>
      <c r="AQ251" s="1">
        <v>0</v>
      </c>
      <c r="AR251">
        <f t="shared" si="73"/>
        <v>0</v>
      </c>
    </row>
    <row r="252" spans="1:44">
      <c r="A252" s="139">
        <v>857</v>
      </c>
      <c r="B252" s="139">
        <v>857</v>
      </c>
      <c r="C252" s="8">
        <f t="shared" si="74"/>
        <v>0</v>
      </c>
      <c r="D252" s="140">
        <v>820.6</v>
      </c>
      <c r="E252" s="140">
        <v>43.47</v>
      </c>
      <c r="F252" s="140">
        <f t="shared" si="75"/>
        <v>43.47</v>
      </c>
      <c r="G252" s="1">
        <f t="shared" si="76"/>
        <v>158375.80000000002</v>
      </c>
      <c r="H252" s="139">
        <v>76737.350000000006</v>
      </c>
      <c r="I252" s="8">
        <f t="shared" si="77"/>
        <v>1</v>
      </c>
      <c r="J252" s="1">
        <f t="shared" si="78"/>
        <v>76737.350000000006</v>
      </c>
      <c r="K252" s="1">
        <f t="shared" si="79"/>
        <v>235113.15000000002</v>
      </c>
      <c r="L252" s="139">
        <v>161520.75</v>
      </c>
      <c r="M252" s="1">
        <f t="shared" si="80"/>
        <v>161520.75</v>
      </c>
      <c r="N252" s="8">
        <f t="shared" si="81"/>
        <v>235113.15000000002</v>
      </c>
      <c r="O252" s="8">
        <f t="shared" si="82"/>
        <v>0</v>
      </c>
      <c r="P252" s="139">
        <v>0</v>
      </c>
      <c r="Q252" s="1">
        <f t="shared" si="83"/>
        <v>0</v>
      </c>
      <c r="R252" s="139">
        <v>0</v>
      </c>
      <c r="S252" s="1">
        <f t="shared" si="84"/>
        <v>0</v>
      </c>
      <c r="T252" s="8">
        <f t="shared" si="69"/>
        <v>235113.15000000002</v>
      </c>
      <c r="U252" s="141">
        <v>857</v>
      </c>
      <c r="V252" s="141" t="s">
        <v>1274</v>
      </c>
      <c r="W252" s="95">
        <f t="shared" si="70"/>
        <v>0</v>
      </c>
      <c r="X252" s="139">
        <v>805.9899999999999</v>
      </c>
      <c r="Y252" s="142">
        <v>857</v>
      </c>
      <c r="Z252" s="143">
        <f t="shared" si="71"/>
        <v>0</v>
      </c>
      <c r="AA252" s="144">
        <v>3676687</v>
      </c>
      <c r="AB252" s="126">
        <f t="shared" si="85"/>
        <v>4561.7029987965116</v>
      </c>
      <c r="AC252" s="127">
        <f t="shared" si="86"/>
        <v>0.51842541595455371</v>
      </c>
      <c r="AD252" s="127">
        <f t="shared" si="87"/>
        <v>0.48157458404544629</v>
      </c>
      <c r="AE252" s="1">
        <f t="shared" si="72"/>
        <v>158375.80000000002</v>
      </c>
      <c r="AF252" s="8">
        <f t="shared" si="88"/>
        <v>76269.760007864796</v>
      </c>
      <c r="AG252" s="1"/>
      <c r="AH252" s="8">
        <f t="shared" si="89"/>
        <v>76269.760007864796</v>
      </c>
      <c r="AI252">
        <v>857</v>
      </c>
      <c r="AJ252" s="1">
        <v>820.6</v>
      </c>
      <c r="AK252" s="1">
        <v>820.59199999999987</v>
      </c>
      <c r="AM252" t="s">
        <v>914</v>
      </c>
      <c r="AN252">
        <v>857</v>
      </c>
      <c r="AO252">
        <v>1</v>
      </c>
      <c r="AP252" s="1">
        <v>158375.79999999999</v>
      </c>
      <c r="AQ252" s="1">
        <v>32265</v>
      </c>
      <c r="AR252">
        <f t="shared" si="73"/>
        <v>0</v>
      </c>
    </row>
    <row r="253" spans="1:44">
      <c r="A253" s="139">
        <v>858</v>
      </c>
      <c r="B253" s="139">
        <v>858</v>
      </c>
      <c r="C253" s="8">
        <f t="shared" si="74"/>
        <v>0</v>
      </c>
      <c r="D253" s="140">
        <v>1050.8</v>
      </c>
      <c r="E253" s="140">
        <v>54.87</v>
      </c>
      <c r="F253" s="140">
        <f t="shared" si="75"/>
        <v>54.87</v>
      </c>
      <c r="G253" s="1">
        <f t="shared" si="76"/>
        <v>202804.4</v>
      </c>
      <c r="H253" s="139">
        <v>190575</v>
      </c>
      <c r="I253" s="8">
        <f t="shared" si="77"/>
        <v>1</v>
      </c>
      <c r="J253" s="1">
        <f t="shared" si="78"/>
        <v>190575</v>
      </c>
      <c r="K253" s="1">
        <f t="shared" si="79"/>
        <v>393379.4</v>
      </c>
      <c r="L253" s="139">
        <v>281901.88</v>
      </c>
      <c r="M253" s="1">
        <f t="shared" si="80"/>
        <v>281901.88</v>
      </c>
      <c r="N253" s="8">
        <f t="shared" si="81"/>
        <v>393379.4</v>
      </c>
      <c r="O253" s="8">
        <f t="shared" si="82"/>
        <v>0</v>
      </c>
      <c r="P253" s="139">
        <v>0</v>
      </c>
      <c r="Q253" s="1">
        <f t="shared" si="83"/>
        <v>0</v>
      </c>
      <c r="R253" s="139">
        <v>0</v>
      </c>
      <c r="S253" s="1">
        <f t="shared" si="84"/>
        <v>0</v>
      </c>
      <c r="T253" s="8">
        <f t="shared" si="69"/>
        <v>393379.4</v>
      </c>
      <c r="U253" s="141">
        <v>858</v>
      </c>
      <c r="V253" s="141" t="s">
        <v>1275</v>
      </c>
      <c r="W253" s="95">
        <f t="shared" si="70"/>
        <v>0</v>
      </c>
      <c r="X253" s="139">
        <v>1018.1260000000001</v>
      </c>
      <c r="Y253" s="142">
        <v>858</v>
      </c>
      <c r="Z253" s="143">
        <f t="shared" si="71"/>
        <v>0</v>
      </c>
      <c r="AA253" s="144">
        <v>4875683</v>
      </c>
      <c r="AB253" s="126">
        <f t="shared" si="85"/>
        <v>4788.8797653728516</v>
      </c>
      <c r="AC253" s="127">
        <f t="shared" si="86"/>
        <v>0.54424345139847052</v>
      </c>
      <c r="AD253" s="127">
        <f t="shared" si="87"/>
        <v>0.45575654860152948</v>
      </c>
      <c r="AE253" s="1">
        <f t="shared" si="72"/>
        <v>202804.4</v>
      </c>
      <c r="AF253" s="8">
        <f t="shared" si="88"/>
        <v>92429.433385204029</v>
      </c>
      <c r="AG253" s="1"/>
      <c r="AH253" s="8">
        <f t="shared" si="89"/>
        <v>92429.433385204029</v>
      </c>
      <c r="AI253">
        <v>858</v>
      </c>
      <c r="AJ253" s="1">
        <v>1050.8</v>
      </c>
      <c r="AK253" s="1">
        <v>1045.4659999999999</v>
      </c>
      <c r="AM253" t="s">
        <v>914</v>
      </c>
      <c r="AN253">
        <v>858</v>
      </c>
      <c r="AO253">
        <v>1</v>
      </c>
      <c r="AP253" s="1">
        <v>202804.4</v>
      </c>
      <c r="AQ253" s="1">
        <v>24075.68</v>
      </c>
      <c r="AR253">
        <f t="shared" si="73"/>
        <v>0</v>
      </c>
    </row>
    <row r="254" spans="1:44">
      <c r="A254" s="139">
        <v>861</v>
      </c>
      <c r="B254" s="139">
        <v>861</v>
      </c>
      <c r="C254" s="8">
        <f t="shared" si="74"/>
        <v>0</v>
      </c>
      <c r="D254" s="140">
        <v>3286.8</v>
      </c>
      <c r="E254" s="140">
        <v>48.18</v>
      </c>
      <c r="F254" s="140">
        <f t="shared" si="75"/>
        <v>48.18</v>
      </c>
      <c r="G254" s="1">
        <f t="shared" si="76"/>
        <v>634352.4</v>
      </c>
      <c r="H254" s="139">
        <v>450000</v>
      </c>
      <c r="I254" s="8">
        <f t="shared" si="77"/>
        <v>1</v>
      </c>
      <c r="J254" s="1">
        <f t="shared" si="78"/>
        <v>450000</v>
      </c>
      <c r="K254" s="1">
        <f t="shared" si="79"/>
        <v>1084352.3999999999</v>
      </c>
      <c r="L254" s="139">
        <v>1007059.2</v>
      </c>
      <c r="M254" s="1">
        <f t="shared" si="80"/>
        <v>1007059.2</v>
      </c>
      <c r="N254" s="8">
        <f t="shared" si="81"/>
        <v>1084352.3999999999</v>
      </c>
      <c r="O254" s="8">
        <f t="shared" si="82"/>
        <v>0</v>
      </c>
      <c r="P254" s="139">
        <v>0</v>
      </c>
      <c r="Q254" s="1">
        <f t="shared" si="83"/>
        <v>0</v>
      </c>
      <c r="R254" s="139">
        <v>0</v>
      </c>
      <c r="S254" s="1">
        <f t="shared" si="84"/>
        <v>0</v>
      </c>
      <c r="T254" s="8">
        <f t="shared" si="69"/>
        <v>1084352.3999999999</v>
      </c>
      <c r="U254" s="141">
        <v>861</v>
      </c>
      <c r="V254" s="141" t="s">
        <v>1276</v>
      </c>
      <c r="W254" s="95">
        <f t="shared" si="70"/>
        <v>0</v>
      </c>
      <c r="X254" s="139">
        <v>3429.1819999999998</v>
      </c>
      <c r="Y254" s="142">
        <v>861</v>
      </c>
      <c r="Z254" s="143">
        <f t="shared" si="71"/>
        <v>0</v>
      </c>
      <c r="AA254" s="144">
        <v>28926036</v>
      </c>
      <c r="AB254" s="126">
        <f t="shared" si="85"/>
        <v>8435.2583210806552</v>
      </c>
      <c r="AC254" s="127">
        <f t="shared" si="86"/>
        <v>0.95864467830195588</v>
      </c>
      <c r="AD254" s="127">
        <f t="shared" si="87"/>
        <v>4.1355321698044123E-2</v>
      </c>
      <c r="AE254" s="1">
        <f t="shared" si="72"/>
        <v>634352.4</v>
      </c>
      <c r="AF254" s="8">
        <f t="shared" si="88"/>
        <v>26233.847571926366</v>
      </c>
      <c r="AG254" s="1"/>
      <c r="AH254" s="8">
        <f t="shared" si="89"/>
        <v>26233.847571926366</v>
      </c>
      <c r="AI254">
        <v>861</v>
      </c>
      <c r="AJ254" s="1">
        <v>3286.8</v>
      </c>
      <c r="AK254" s="1">
        <v>3296.4640000000004</v>
      </c>
      <c r="AM254" t="s">
        <v>914</v>
      </c>
      <c r="AN254">
        <v>861</v>
      </c>
      <c r="AO254">
        <v>1</v>
      </c>
      <c r="AP254" s="1">
        <v>634352.4</v>
      </c>
      <c r="AQ254" s="1">
        <v>796704</v>
      </c>
      <c r="AR254">
        <f t="shared" si="73"/>
        <v>0</v>
      </c>
    </row>
    <row r="255" spans="1:44">
      <c r="A255" s="139">
        <v>876</v>
      </c>
      <c r="B255" s="139">
        <v>876</v>
      </c>
      <c r="C255" s="8">
        <f t="shared" si="74"/>
        <v>0</v>
      </c>
      <c r="D255" s="140">
        <v>1857.8</v>
      </c>
      <c r="E255" s="140">
        <v>24</v>
      </c>
      <c r="F255" s="140">
        <f t="shared" si="75"/>
        <v>24</v>
      </c>
      <c r="G255" s="1">
        <f t="shared" si="76"/>
        <v>245866.55999999997</v>
      </c>
      <c r="H255" s="139">
        <v>0</v>
      </c>
      <c r="I255" s="8">
        <f t="shared" si="77"/>
        <v>0</v>
      </c>
      <c r="J255" s="1">
        <f t="shared" si="78"/>
        <v>0</v>
      </c>
      <c r="K255" s="1">
        <f t="shared" si="79"/>
        <v>245866.55999999997</v>
      </c>
      <c r="L255" s="139">
        <v>81530.880000000005</v>
      </c>
      <c r="M255" s="1">
        <f t="shared" si="80"/>
        <v>81530.880000000005</v>
      </c>
      <c r="N255" s="8">
        <f t="shared" si="81"/>
        <v>245866.55999999997</v>
      </c>
      <c r="O255" s="8">
        <f t="shared" si="82"/>
        <v>0</v>
      </c>
      <c r="P255" s="139">
        <v>0</v>
      </c>
      <c r="Q255" s="1">
        <f t="shared" si="83"/>
        <v>0</v>
      </c>
      <c r="R255" s="139">
        <v>0</v>
      </c>
      <c r="S255" s="1">
        <f t="shared" si="84"/>
        <v>0</v>
      </c>
      <c r="T255" s="8">
        <f t="shared" si="69"/>
        <v>245866.55999999997</v>
      </c>
      <c r="U255" s="141">
        <v>876</v>
      </c>
      <c r="V255" s="141" t="s">
        <v>1277</v>
      </c>
      <c r="W255" s="95">
        <f t="shared" si="70"/>
        <v>0</v>
      </c>
      <c r="X255" s="139">
        <v>1830.4469999999999</v>
      </c>
      <c r="Y255" s="142">
        <v>876</v>
      </c>
      <c r="Z255" s="143">
        <f t="shared" si="71"/>
        <v>0</v>
      </c>
      <c r="AA255" s="144">
        <v>14843102</v>
      </c>
      <c r="AB255" s="126">
        <f t="shared" si="85"/>
        <v>8109.0039755316602</v>
      </c>
      <c r="AC255" s="127">
        <f t="shared" si="86"/>
        <v>0.92156673946138667</v>
      </c>
      <c r="AD255" s="127">
        <f t="shared" si="87"/>
        <v>7.8433260538613325E-2</v>
      </c>
      <c r="AE255" s="1">
        <f t="shared" si="72"/>
        <v>245866.55999999997</v>
      </c>
      <c r="AF255" s="8">
        <f t="shared" si="88"/>
        <v>19284.115958212602</v>
      </c>
      <c r="AG255" s="1"/>
      <c r="AH255" s="8">
        <f t="shared" si="89"/>
        <v>19284.115958212602</v>
      </c>
      <c r="AI255">
        <v>876</v>
      </c>
      <c r="AJ255" s="1">
        <v>1857.8</v>
      </c>
      <c r="AK255" s="1">
        <v>1852.3340000000003</v>
      </c>
      <c r="AM255" t="s">
        <v>914</v>
      </c>
      <c r="AN255">
        <v>876</v>
      </c>
      <c r="AO255">
        <v>1</v>
      </c>
      <c r="AP255" s="1">
        <v>245866.56</v>
      </c>
      <c r="AQ255" s="1">
        <v>0</v>
      </c>
      <c r="AR255">
        <f t="shared" si="73"/>
        <v>0</v>
      </c>
    </row>
    <row r="256" spans="1:44">
      <c r="A256" s="139">
        <v>877</v>
      </c>
      <c r="B256" s="139">
        <v>877</v>
      </c>
      <c r="C256" s="8">
        <f t="shared" si="74"/>
        <v>0</v>
      </c>
      <c r="D256" s="140">
        <v>6285.7</v>
      </c>
      <c r="E256" s="140">
        <v>31.38</v>
      </c>
      <c r="F256" s="140">
        <f t="shared" si="75"/>
        <v>31.38</v>
      </c>
      <c r="G256" s="1">
        <f t="shared" si="76"/>
        <v>1087666.7525142855</v>
      </c>
      <c r="H256" s="139">
        <v>1063994.24</v>
      </c>
      <c r="I256" s="8">
        <f t="shared" si="77"/>
        <v>1</v>
      </c>
      <c r="J256" s="1">
        <f t="shared" si="78"/>
        <v>1063994.24</v>
      </c>
      <c r="K256" s="1">
        <f t="shared" si="79"/>
        <v>2151660.9925142853</v>
      </c>
      <c r="L256" s="139">
        <v>1619241.3</v>
      </c>
      <c r="M256" s="1">
        <f t="shared" si="80"/>
        <v>1619241.3</v>
      </c>
      <c r="N256" s="8">
        <f t="shared" si="81"/>
        <v>2151660.9925142853</v>
      </c>
      <c r="O256" s="8">
        <f t="shared" si="82"/>
        <v>0</v>
      </c>
      <c r="P256" s="139">
        <v>350000</v>
      </c>
      <c r="Q256" s="1">
        <f t="shared" si="83"/>
        <v>350000</v>
      </c>
      <c r="R256" s="139">
        <v>0</v>
      </c>
      <c r="S256" s="1">
        <f t="shared" si="84"/>
        <v>0</v>
      </c>
      <c r="T256" s="8">
        <f t="shared" si="69"/>
        <v>1801660.9925142853</v>
      </c>
      <c r="U256" s="141">
        <v>877</v>
      </c>
      <c r="V256" s="141" t="s">
        <v>1278</v>
      </c>
      <c r="W256" s="95">
        <f t="shared" si="70"/>
        <v>0</v>
      </c>
      <c r="X256" s="139">
        <v>6178.982</v>
      </c>
      <c r="Y256" s="142">
        <v>877</v>
      </c>
      <c r="Z256" s="143">
        <f t="shared" si="71"/>
        <v>0</v>
      </c>
      <c r="AA256" s="144">
        <v>29626425</v>
      </c>
      <c r="AB256" s="126">
        <f t="shared" si="85"/>
        <v>4794.7097110818577</v>
      </c>
      <c r="AC256" s="127">
        <f t="shared" si="86"/>
        <v>0.54490600922610233</v>
      </c>
      <c r="AD256" s="127">
        <f t="shared" si="87"/>
        <v>0.45509399077389767</v>
      </c>
      <c r="AE256" s="1">
        <f t="shared" si="72"/>
        <v>1213140.0999999999</v>
      </c>
      <c r="AF256" s="8">
        <f t="shared" si="88"/>
        <v>552092.76947684528</v>
      </c>
      <c r="AG256" s="1"/>
      <c r="AH256" s="8">
        <f t="shared" si="89"/>
        <v>552092.76947684528</v>
      </c>
      <c r="AI256">
        <v>877</v>
      </c>
      <c r="AJ256" s="1">
        <v>6285.7</v>
      </c>
      <c r="AK256" s="1">
        <v>6252.6600000000017</v>
      </c>
      <c r="AM256" t="s">
        <v>914</v>
      </c>
      <c r="AN256">
        <v>877</v>
      </c>
      <c r="AO256">
        <v>1</v>
      </c>
      <c r="AP256" s="1">
        <v>1087666.75</v>
      </c>
      <c r="AQ256" s="1">
        <v>194570</v>
      </c>
      <c r="AR256">
        <f t="shared" si="73"/>
        <v>0</v>
      </c>
    </row>
    <row r="257" spans="1:44">
      <c r="A257" s="139">
        <v>879</v>
      </c>
      <c r="B257" s="139">
        <v>879</v>
      </c>
      <c r="C257" s="8">
        <f t="shared" si="74"/>
        <v>0</v>
      </c>
      <c r="D257" s="140">
        <v>2719.6</v>
      </c>
      <c r="E257" s="140">
        <v>34.590000000000003</v>
      </c>
      <c r="F257" s="140">
        <f t="shared" si="75"/>
        <v>34.590000000000003</v>
      </c>
      <c r="G257" s="1">
        <f t="shared" si="76"/>
        <v>518734.17291428574</v>
      </c>
      <c r="H257" s="139">
        <v>340916.1</v>
      </c>
      <c r="I257" s="8">
        <f t="shared" si="77"/>
        <v>1</v>
      </c>
      <c r="J257" s="1">
        <f t="shared" si="78"/>
        <v>340916.1</v>
      </c>
      <c r="K257" s="1">
        <f t="shared" si="79"/>
        <v>859650.27291428577</v>
      </c>
      <c r="L257" s="139">
        <v>615931.57999999996</v>
      </c>
      <c r="M257" s="1">
        <f t="shared" si="80"/>
        <v>615931.57999999996</v>
      </c>
      <c r="N257" s="8">
        <f t="shared" si="81"/>
        <v>859650.27291428577</v>
      </c>
      <c r="O257" s="8">
        <f t="shared" si="82"/>
        <v>0</v>
      </c>
      <c r="P257" s="139">
        <v>0</v>
      </c>
      <c r="Q257" s="1">
        <f t="shared" si="83"/>
        <v>0</v>
      </c>
      <c r="R257" s="139">
        <v>0</v>
      </c>
      <c r="S257" s="1">
        <f t="shared" si="84"/>
        <v>0</v>
      </c>
      <c r="T257" s="8">
        <f t="shared" si="69"/>
        <v>859650.27291428577</v>
      </c>
      <c r="U257" s="141">
        <v>879</v>
      </c>
      <c r="V257" s="141" t="s">
        <v>1279</v>
      </c>
      <c r="W257" s="95">
        <f t="shared" si="70"/>
        <v>0</v>
      </c>
      <c r="X257" s="139">
        <v>2514.7505000000001</v>
      </c>
      <c r="Y257" s="142">
        <v>879</v>
      </c>
      <c r="Z257" s="143">
        <f t="shared" si="71"/>
        <v>0</v>
      </c>
      <c r="AA257" s="144">
        <v>13492573</v>
      </c>
      <c r="AB257" s="126">
        <f t="shared" si="85"/>
        <v>5365.3724295909278</v>
      </c>
      <c r="AC257" s="127">
        <f t="shared" si="86"/>
        <v>0.60976030975616147</v>
      </c>
      <c r="AD257" s="127">
        <f t="shared" si="87"/>
        <v>0.39023969024383853</v>
      </c>
      <c r="AE257" s="1">
        <f t="shared" si="72"/>
        <v>524882.79999999993</v>
      </c>
      <c r="AF257" s="8">
        <f t="shared" si="88"/>
        <v>204830.10128631862</v>
      </c>
      <c r="AG257" s="1"/>
      <c r="AH257" s="8">
        <f t="shared" si="89"/>
        <v>204830.10128631862</v>
      </c>
      <c r="AI257">
        <v>879</v>
      </c>
      <c r="AJ257" s="1">
        <v>2719.6</v>
      </c>
      <c r="AK257" s="1">
        <v>2716.5140000000001</v>
      </c>
      <c r="AM257" t="s">
        <v>914</v>
      </c>
      <c r="AN257">
        <v>879</v>
      </c>
      <c r="AO257">
        <v>1</v>
      </c>
      <c r="AP257" s="1">
        <v>518734.17</v>
      </c>
      <c r="AQ257" s="1">
        <v>103000</v>
      </c>
      <c r="AR257">
        <f t="shared" si="73"/>
        <v>0</v>
      </c>
    </row>
    <row r="258" spans="1:44">
      <c r="A258" s="139">
        <v>881</v>
      </c>
      <c r="B258" s="139">
        <v>881</v>
      </c>
      <c r="C258" s="8">
        <f t="shared" si="74"/>
        <v>0</v>
      </c>
      <c r="D258" s="140">
        <v>949.6</v>
      </c>
      <c r="E258" s="140">
        <v>31.06</v>
      </c>
      <c r="F258" s="140">
        <f t="shared" si="75"/>
        <v>31.06</v>
      </c>
      <c r="G258" s="1">
        <f t="shared" si="76"/>
        <v>162641.51908571427</v>
      </c>
      <c r="H258" s="139">
        <v>0</v>
      </c>
      <c r="I258" s="8">
        <f t="shared" si="77"/>
        <v>0</v>
      </c>
      <c r="J258" s="1">
        <f t="shared" si="78"/>
        <v>0</v>
      </c>
      <c r="K258" s="1">
        <f t="shared" si="79"/>
        <v>162641.51908571427</v>
      </c>
      <c r="L258" s="139">
        <v>118756.94</v>
      </c>
      <c r="M258" s="1">
        <f t="shared" si="80"/>
        <v>118756.94</v>
      </c>
      <c r="N258" s="8">
        <f t="shared" si="81"/>
        <v>162641.51908571427</v>
      </c>
      <c r="O258" s="8">
        <f t="shared" si="82"/>
        <v>0</v>
      </c>
      <c r="P258" s="139">
        <v>0</v>
      </c>
      <c r="Q258" s="1">
        <f t="shared" si="83"/>
        <v>0</v>
      </c>
      <c r="R258" s="139">
        <v>0</v>
      </c>
      <c r="S258" s="1">
        <f t="shared" si="84"/>
        <v>0</v>
      </c>
      <c r="T258" s="8">
        <f t="shared" si="69"/>
        <v>162641.51908571427</v>
      </c>
      <c r="U258" s="141">
        <v>881</v>
      </c>
      <c r="V258" s="141" t="s">
        <v>1280</v>
      </c>
      <c r="W258" s="95">
        <f t="shared" si="70"/>
        <v>0</v>
      </c>
      <c r="X258" s="139">
        <v>978.72800000000007</v>
      </c>
      <c r="Y258" s="142">
        <v>881</v>
      </c>
      <c r="Z258" s="143">
        <f t="shared" si="71"/>
        <v>0</v>
      </c>
      <c r="AA258" s="144">
        <v>4938918</v>
      </c>
      <c r="AB258" s="126">
        <f t="shared" si="85"/>
        <v>5046.2620871171557</v>
      </c>
      <c r="AC258" s="127">
        <f t="shared" si="86"/>
        <v>0.57349426786873237</v>
      </c>
      <c r="AD258" s="127">
        <f t="shared" si="87"/>
        <v>0.42650573213126763</v>
      </c>
      <c r="AE258" s="1">
        <f t="shared" si="72"/>
        <v>162641.51908571427</v>
      </c>
      <c r="AF258" s="8">
        <f t="shared" si="88"/>
        <v>69367.540172594105</v>
      </c>
      <c r="AG258" s="1"/>
      <c r="AH258" s="8">
        <f t="shared" si="89"/>
        <v>69367.540172594105</v>
      </c>
      <c r="AI258">
        <v>881</v>
      </c>
      <c r="AJ258" s="1">
        <v>949.6</v>
      </c>
      <c r="AK258" s="1">
        <v>945.25400000000013</v>
      </c>
      <c r="AM258" t="s">
        <v>914</v>
      </c>
      <c r="AN258">
        <v>881</v>
      </c>
      <c r="AO258">
        <v>1</v>
      </c>
      <c r="AP258" s="1">
        <v>162641.51999999999</v>
      </c>
      <c r="AQ258" s="1">
        <v>64824</v>
      </c>
      <c r="AR258">
        <f t="shared" si="73"/>
        <v>0</v>
      </c>
    </row>
    <row r="259" spans="1:44">
      <c r="A259" s="139">
        <v>882</v>
      </c>
      <c r="B259" s="139">
        <v>882</v>
      </c>
      <c r="C259" s="8">
        <f t="shared" si="74"/>
        <v>0</v>
      </c>
      <c r="D259" s="140">
        <v>4407.6000000000004</v>
      </c>
      <c r="E259" s="140">
        <v>32.33</v>
      </c>
      <c r="F259" s="140">
        <f t="shared" si="75"/>
        <v>32.33</v>
      </c>
      <c r="G259" s="1">
        <f t="shared" si="76"/>
        <v>785773.07554285717</v>
      </c>
      <c r="H259" s="139">
        <v>2833250</v>
      </c>
      <c r="I259" s="8">
        <f t="shared" si="77"/>
        <v>1</v>
      </c>
      <c r="J259" s="1">
        <f t="shared" si="78"/>
        <v>2833250</v>
      </c>
      <c r="K259" s="1">
        <f t="shared" si="79"/>
        <v>3619023.0755428569</v>
      </c>
      <c r="L259" s="139">
        <v>3325125.24</v>
      </c>
      <c r="M259" s="1">
        <f t="shared" si="80"/>
        <v>3325125.24</v>
      </c>
      <c r="N259" s="8">
        <f t="shared" si="81"/>
        <v>3619023.0755428569</v>
      </c>
      <c r="O259" s="8">
        <f t="shared" si="82"/>
        <v>0</v>
      </c>
      <c r="P259" s="139">
        <v>0</v>
      </c>
      <c r="Q259" s="1">
        <f t="shared" si="83"/>
        <v>0</v>
      </c>
      <c r="R259" s="139">
        <v>0</v>
      </c>
      <c r="S259" s="1">
        <f t="shared" si="84"/>
        <v>0</v>
      </c>
      <c r="T259" s="8">
        <f t="shared" si="69"/>
        <v>3619023.0755428569</v>
      </c>
      <c r="U259" s="141">
        <v>882</v>
      </c>
      <c r="V259" s="141" t="s">
        <v>1281</v>
      </c>
      <c r="W259" s="95">
        <f t="shared" si="70"/>
        <v>0</v>
      </c>
      <c r="X259" s="139">
        <v>4257.4415000000008</v>
      </c>
      <c r="Y259" s="142">
        <v>882</v>
      </c>
      <c r="Z259" s="143">
        <f t="shared" si="71"/>
        <v>0</v>
      </c>
      <c r="AA259" s="144">
        <v>30886002</v>
      </c>
      <c r="AB259" s="126">
        <f t="shared" si="85"/>
        <v>7254.5922239918018</v>
      </c>
      <c r="AC259" s="127">
        <f t="shared" si="86"/>
        <v>0.82446511583412063</v>
      </c>
      <c r="AD259" s="127">
        <f t="shared" si="87"/>
        <v>0.17553488416587937</v>
      </c>
      <c r="AE259" s="1">
        <f t="shared" si="72"/>
        <v>850666.8</v>
      </c>
      <c r="AF259" s="8">
        <f t="shared" si="88"/>
        <v>149321.69820175928</v>
      </c>
      <c r="AG259" s="1"/>
      <c r="AH259" s="8">
        <f t="shared" si="89"/>
        <v>149321.69820175928</v>
      </c>
      <c r="AI259">
        <v>882</v>
      </c>
      <c r="AJ259" s="1">
        <v>4407.6000000000004</v>
      </c>
      <c r="AK259" s="1">
        <v>4400.53</v>
      </c>
      <c r="AM259" t="s">
        <v>914</v>
      </c>
      <c r="AN259">
        <v>882</v>
      </c>
      <c r="AO259">
        <v>1</v>
      </c>
      <c r="AP259" s="1">
        <v>785773.08</v>
      </c>
      <c r="AQ259" s="1">
        <v>231308</v>
      </c>
      <c r="AR259">
        <f t="shared" si="73"/>
        <v>0</v>
      </c>
    </row>
    <row r="260" spans="1:44">
      <c r="A260" s="139">
        <v>883</v>
      </c>
      <c r="B260" s="139">
        <v>883</v>
      </c>
      <c r="C260" s="8">
        <f t="shared" si="74"/>
        <v>0</v>
      </c>
      <c r="D260" s="140">
        <v>1881.8</v>
      </c>
      <c r="E260" s="140">
        <v>27.49</v>
      </c>
      <c r="F260" s="140">
        <f t="shared" si="75"/>
        <v>27.49</v>
      </c>
      <c r="G260" s="1">
        <f t="shared" si="76"/>
        <v>285257.76074285712</v>
      </c>
      <c r="H260" s="139">
        <v>0</v>
      </c>
      <c r="I260" s="8">
        <f t="shared" si="77"/>
        <v>0</v>
      </c>
      <c r="J260" s="1">
        <f t="shared" si="78"/>
        <v>0</v>
      </c>
      <c r="K260" s="1">
        <f t="shared" si="79"/>
        <v>285257.76074285712</v>
      </c>
      <c r="L260" s="139">
        <v>94593.25</v>
      </c>
      <c r="M260" s="1">
        <f t="shared" si="80"/>
        <v>94593.25</v>
      </c>
      <c r="N260" s="8">
        <f t="shared" si="81"/>
        <v>285257.76074285712</v>
      </c>
      <c r="O260" s="8">
        <f t="shared" si="82"/>
        <v>0</v>
      </c>
      <c r="P260" s="139">
        <v>0</v>
      </c>
      <c r="Q260" s="1">
        <f t="shared" si="83"/>
        <v>0</v>
      </c>
      <c r="R260" s="139">
        <v>0</v>
      </c>
      <c r="S260" s="1">
        <f t="shared" si="84"/>
        <v>0</v>
      </c>
      <c r="T260" s="8">
        <f t="shared" si="69"/>
        <v>285257.76074285712</v>
      </c>
      <c r="U260" s="141">
        <v>883</v>
      </c>
      <c r="V260" s="141" t="s">
        <v>1282</v>
      </c>
      <c r="W260" s="95">
        <f t="shared" si="70"/>
        <v>0</v>
      </c>
      <c r="X260" s="139">
        <v>1792.548</v>
      </c>
      <c r="Y260" s="142">
        <v>883</v>
      </c>
      <c r="Z260" s="143">
        <f t="shared" si="71"/>
        <v>0</v>
      </c>
      <c r="AA260" s="144">
        <v>10376063</v>
      </c>
      <c r="AB260" s="126">
        <f t="shared" si="85"/>
        <v>5788.443600952387</v>
      </c>
      <c r="AC260" s="127">
        <f t="shared" si="86"/>
        <v>0.65784122340821416</v>
      </c>
      <c r="AD260" s="127">
        <f t="shared" si="87"/>
        <v>0.34215877659178584</v>
      </c>
      <c r="AE260" s="1">
        <f t="shared" si="72"/>
        <v>285257.76074285712</v>
      </c>
      <c r="AF260" s="8">
        <f t="shared" si="88"/>
        <v>97603.446429088348</v>
      </c>
      <c r="AG260" s="1"/>
      <c r="AH260" s="8">
        <f t="shared" si="89"/>
        <v>97603.446429088348</v>
      </c>
      <c r="AI260">
        <v>883</v>
      </c>
      <c r="AJ260" s="1">
        <v>1881.8</v>
      </c>
      <c r="AK260" s="1">
        <v>1875.4079999999999</v>
      </c>
      <c r="AM260" t="s">
        <v>914</v>
      </c>
      <c r="AN260">
        <v>883</v>
      </c>
      <c r="AO260">
        <v>1</v>
      </c>
      <c r="AP260" s="1">
        <v>285257.76</v>
      </c>
      <c r="AQ260" s="1">
        <v>0</v>
      </c>
      <c r="AR260">
        <f t="shared" si="73"/>
        <v>0</v>
      </c>
    </row>
    <row r="261" spans="1:44">
      <c r="A261" s="139">
        <v>885</v>
      </c>
      <c r="B261" s="139">
        <v>885</v>
      </c>
      <c r="C261" s="8">
        <f t="shared" si="74"/>
        <v>0</v>
      </c>
      <c r="D261" s="140">
        <v>6574.8</v>
      </c>
      <c r="E261" s="140">
        <v>18.649999999999999</v>
      </c>
      <c r="F261" s="140">
        <f t="shared" si="75"/>
        <v>18.649999999999999</v>
      </c>
      <c r="G261" s="1">
        <f t="shared" si="76"/>
        <v>676161.82457142859</v>
      </c>
      <c r="H261" s="139">
        <v>0</v>
      </c>
      <c r="I261" s="8">
        <f t="shared" si="77"/>
        <v>0</v>
      </c>
      <c r="J261" s="1">
        <f t="shared" si="78"/>
        <v>0</v>
      </c>
      <c r="K261" s="1">
        <f t="shared" si="79"/>
        <v>676161.82457142859</v>
      </c>
      <c r="L261" s="139">
        <v>456419.46</v>
      </c>
      <c r="M261" s="1">
        <f t="shared" si="80"/>
        <v>456419.46</v>
      </c>
      <c r="N261" s="8">
        <f t="shared" si="81"/>
        <v>676161.82457142859</v>
      </c>
      <c r="O261" s="8">
        <f t="shared" si="82"/>
        <v>0</v>
      </c>
      <c r="P261" s="139">
        <v>0</v>
      </c>
      <c r="Q261" s="1">
        <f t="shared" si="83"/>
        <v>0</v>
      </c>
      <c r="R261" s="139">
        <v>0</v>
      </c>
      <c r="S261" s="1">
        <f t="shared" si="84"/>
        <v>0</v>
      </c>
      <c r="T261" s="8">
        <f t="shared" si="69"/>
        <v>676161.82457142859</v>
      </c>
      <c r="U261" s="141">
        <v>885</v>
      </c>
      <c r="V261" s="141" t="s">
        <v>1283</v>
      </c>
      <c r="W261" s="95">
        <f t="shared" si="70"/>
        <v>0</v>
      </c>
      <c r="X261" s="139">
        <v>6021.3804999999993</v>
      </c>
      <c r="Y261" s="142">
        <v>885</v>
      </c>
      <c r="Z261" s="143">
        <f t="shared" si="71"/>
        <v>0</v>
      </c>
      <c r="AA261" s="144">
        <v>19069570</v>
      </c>
      <c r="AB261" s="126">
        <f t="shared" si="85"/>
        <v>3166.9764101438204</v>
      </c>
      <c r="AC261" s="127">
        <f t="shared" si="86"/>
        <v>0.35991844782096233</v>
      </c>
      <c r="AD261" s="127">
        <f t="shared" si="87"/>
        <v>0.64008155217903773</v>
      </c>
      <c r="AE261" s="1">
        <f t="shared" si="72"/>
        <v>676161.82457142859</v>
      </c>
      <c r="AF261" s="8">
        <f t="shared" si="88"/>
        <v>432798.71019589022</v>
      </c>
      <c r="AG261" s="1"/>
      <c r="AH261" s="8">
        <f t="shared" si="89"/>
        <v>432798.71019589022</v>
      </c>
      <c r="AI261">
        <v>885</v>
      </c>
      <c r="AJ261" s="1">
        <v>6574.8</v>
      </c>
      <c r="AK261" s="1">
        <v>6555.87</v>
      </c>
      <c r="AM261" t="s">
        <v>914</v>
      </c>
      <c r="AN261">
        <v>885</v>
      </c>
      <c r="AO261">
        <v>1</v>
      </c>
      <c r="AP261" s="1">
        <v>676161.82</v>
      </c>
      <c r="AQ261" s="1">
        <v>232200</v>
      </c>
      <c r="AR261">
        <f t="shared" si="73"/>
        <v>0</v>
      </c>
    </row>
    <row r="262" spans="1:44">
      <c r="A262" s="139">
        <v>891</v>
      </c>
      <c r="B262" s="139">
        <v>891</v>
      </c>
      <c r="C262" s="8">
        <f t="shared" si="74"/>
        <v>0</v>
      </c>
      <c r="D262" s="140">
        <v>545.20000000000005</v>
      </c>
      <c r="E262" s="140">
        <v>49.96</v>
      </c>
      <c r="F262" s="140">
        <f t="shared" si="75"/>
        <v>49.96</v>
      </c>
      <c r="G262" s="1">
        <f t="shared" si="76"/>
        <v>105223.6</v>
      </c>
      <c r="H262" s="139">
        <v>173262.33</v>
      </c>
      <c r="I262" s="8">
        <f t="shared" si="77"/>
        <v>1</v>
      </c>
      <c r="J262" s="1">
        <f t="shared" si="78"/>
        <v>173262.33</v>
      </c>
      <c r="K262" s="1">
        <f t="shared" si="79"/>
        <v>278485.93</v>
      </c>
      <c r="L262" s="139">
        <v>243705.13</v>
      </c>
      <c r="M262" s="1">
        <f t="shared" si="80"/>
        <v>243705.13</v>
      </c>
      <c r="N262" s="8">
        <f t="shared" si="81"/>
        <v>278485.93</v>
      </c>
      <c r="O262" s="8">
        <f t="shared" si="82"/>
        <v>0</v>
      </c>
      <c r="P262" s="139">
        <v>0</v>
      </c>
      <c r="Q262" s="1">
        <f t="shared" si="83"/>
        <v>0</v>
      </c>
      <c r="R262" s="139">
        <v>0</v>
      </c>
      <c r="S262" s="1">
        <f t="shared" si="84"/>
        <v>0</v>
      </c>
      <c r="T262" s="8">
        <f t="shared" si="69"/>
        <v>278485.93</v>
      </c>
      <c r="U262" s="141">
        <v>891</v>
      </c>
      <c r="V262" s="141" t="s">
        <v>1284</v>
      </c>
      <c r="W262" s="95">
        <f t="shared" si="70"/>
        <v>0</v>
      </c>
      <c r="X262" s="139">
        <v>557.53000000000009</v>
      </c>
      <c r="Y262" s="142">
        <v>891</v>
      </c>
      <c r="Z262" s="143">
        <f t="shared" si="71"/>
        <v>0</v>
      </c>
      <c r="AA262" s="144">
        <v>4663919</v>
      </c>
      <c r="AB262" s="126">
        <f t="shared" si="85"/>
        <v>8365.3238390759234</v>
      </c>
      <c r="AC262" s="127">
        <f t="shared" si="86"/>
        <v>0.95069681038235776</v>
      </c>
      <c r="AD262" s="127">
        <f t="shared" si="87"/>
        <v>4.930318961764224E-2</v>
      </c>
      <c r="AE262" s="1">
        <f t="shared" si="72"/>
        <v>105223.6</v>
      </c>
      <c r="AF262" s="8">
        <f t="shared" si="88"/>
        <v>5187.8591030509406</v>
      </c>
      <c r="AG262" s="1"/>
      <c r="AH262" s="8">
        <f t="shared" si="89"/>
        <v>5187.8591030509406</v>
      </c>
      <c r="AI262">
        <v>891</v>
      </c>
      <c r="AJ262" s="1">
        <v>545.20000000000005</v>
      </c>
      <c r="AK262" s="1">
        <v>545.54599999999994</v>
      </c>
      <c r="AM262" t="s">
        <v>914</v>
      </c>
      <c r="AN262">
        <v>891</v>
      </c>
      <c r="AO262">
        <v>1</v>
      </c>
      <c r="AP262" s="1">
        <v>105223.6</v>
      </c>
      <c r="AQ262" s="1">
        <v>35550</v>
      </c>
      <c r="AR262">
        <f t="shared" si="73"/>
        <v>0</v>
      </c>
    </row>
    <row r="263" spans="1:44">
      <c r="A263" s="139">
        <v>911</v>
      </c>
      <c r="B263" s="139">
        <v>911</v>
      </c>
      <c r="C263" s="8">
        <f t="shared" si="74"/>
        <v>0</v>
      </c>
      <c r="D263" s="140">
        <v>5559.8</v>
      </c>
      <c r="E263" s="140">
        <v>36.17</v>
      </c>
      <c r="F263" s="140">
        <f t="shared" si="75"/>
        <v>36.17</v>
      </c>
      <c r="G263" s="1">
        <f t="shared" si="76"/>
        <v>1073041.4000000001</v>
      </c>
      <c r="H263" s="139">
        <v>1025989.94</v>
      </c>
      <c r="I263" s="8">
        <f t="shared" si="77"/>
        <v>1</v>
      </c>
      <c r="J263" s="1">
        <f t="shared" si="78"/>
        <v>1025989.94</v>
      </c>
      <c r="K263" s="1">
        <f t="shared" si="79"/>
        <v>2099031.34</v>
      </c>
      <c r="L263" s="139">
        <v>1552852.82</v>
      </c>
      <c r="M263" s="1">
        <f t="shared" si="80"/>
        <v>1552852.82</v>
      </c>
      <c r="N263" s="8">
        <f t="shared" si="81"/>
        <v>2099031.34</v>
      </c>
      <c r="O263" s="8">
        <f t="shared" si="82"/>
        <v>0</v>
      </c>
      <c r="P263" s="139">
        <v>0</v>
      </c>
      <c r="Q263" s="1">
        <f t="shared" si="83"/>
        <v>0</v>
      </c>
      <c r="R263" s="139">
        <v>0</v>
      </c>
      <c r="S263" s="1">
        <f t="shared" si="84"/>
        <v>0</v>
      </c>
      <c r="T263" s="8">
        <f t="shared" ref="T263:T326" si="90">+N263-Q263+S263</f>
        <v>2099031.34</v>
      </c>
      <c r="U263" s="141">
        <v>911</v>
      </c>
      <c r="V263" s="141" t="s">
        <v>1285</v>
      </c>
      <c r="W263" s="95">
        <f t="shared" ref="W263:W326" si="91">+A263-U263</f>
        <v>0</v>
      </c>
      <c r="X263" s="139">
        <v>5460.5959999999995</v>
      </c>
      <c r="Y263" s="142">
        <v>911</v>
      </c>
      <c r="Z263" s="143">
        <f t="shared" ref="Z263:Z326" si="92">+A263-Y263</f>
        <v>0</v>
      </c>
      <c r="AA263" s="144">
        <v>19666711</v>
      </c>
      <c r="AB263" s="126">
        <f t="shared" si="85"/>
        <v>3601.5685833561029</v>
      </c>
      <c r="AC263" s="127">
        <f t="shared" si="86"/>
        <v>0.40930869269828368</v>
      </c>
      <c r="AD263" s="127">
        <f t="shared" si="87"/>
        <v>0.59069130730171637</v>
      </c>
      <c r="AE263" s="1">
        <f t="shared" ref="AE263:AE326" si="93">MIN(T263,+AE$5*D263)</f>
        <v>1073041.4000000001</v>
      </c>
      <c r="AF263" s="8">
        <f t="shared" si="88"/>
        <v>633836.22735486401</v>
      </c>
      <c r="AG263" s="1"/>
      <c r="AH263" s="8">
        <f t="shared" si="89"/>
        <v>633836.22735486401</v>
      </c>
      <c r="AI263">
        <v>911</v>
      </c>
      <c r="AJ263" s="1">
        <v>5559.8</v>
      </c>
      <c r="AK263" s="1">
        <v>5545.2220000000007</v>
      </c>
      <c r="AM263" t="s">
        <v>914</v>
      </c>
      <c r="AN263">
        <v>911</v>
      </c>
      <c r="AO263">
        <v>1</v>
      </c>
      <c r="AP263" s="1">
        <v>1073041.3999999999</v>
      </c>
      <c r="AQ263" s="1">
        <v>171035.68</v>
      </c>
      <c r="AR263">
        <f t="shared" ref="AR263:AR326" si="94">+AN263-A263</f>
        <v>0</v>
      </c>
    </row>
    <row r="264" spans="1:44">
      <c r="A264" s="139">
        <v>912</v>
      </c>
      <c r="B264" s="139">
        <v>912</v>
      </c>
      <c r="C264" s="8">
        <f t="shared" ref="C264:C327" si="95">+A264-B264</f>
        <v>0</v>
      </c>
      <c r="D264" s="140">
        <v>1995.8</v>
      </c>
      <c r="E264" s="140">
        <v>35.770000000000003</v>
      </c>
      <c r="F264" s="140">
        <f t="shared" ref="F264:F327" si="96">+E264+F$5</f>
        <v>35.770000000000003</v>
      </c>
      <c r="G264" s="1">
        <f t="shared" ref="G264:G327" si="97">+G$5*D264*(MIN(1,F264/35))</f>
        <v>385189.39999999997</v>
      </c>
      <c r="H264" s="139">
        <v>414509</v>
      </c>
      <c r="I264" s="8">
        <f t="shared" ref="I264:I327" si="98">+IF(H264&gt;0,1,0)</f>
        <v>1</v>
      </c>
      <c r="J264" s="1">
        <f t="shared" ref="J264:J327" si="99">+H264*J$5</f>
        <v>414509</v>
      </c>
      <c r="K264" s="1">
        <f t="shared" ref="K264:K327" si="100">+G264+J264</f>
        <v>799698.39999999991</v>
      </c>
      <c r="L264" s="139">
        <v>595401.34</v>
      </c>
      <c r="M264" s="1">
        <f t="shared" ref="M264:M327" si="101">+L264*M$5</f>
        <v>595401.34</v>
      </c>
      <c r="N264" s="8">
        <f t="shared" ref="N264:N327" si="102">+MAX(K264,M264)</f>
        <v>799698.39999999991</v>
      </c>
      <c r="O264" s="8">
        <f t="shared" ref="O264:O327" si="103">+IF(M264&gt;K264,1,0)</f>
        <v>0</v>
      </c>
      <c r="P264" s="139">
        <v>0</v>
      </c>
      <c r="Q264" s="1">
        <f t="shared" ref="Q264:Q327" si="104">+P264*Q$5</f>
        <v>0</v>
      </c>
      <c r="R264" s="139">
        <v>0</v>
      </c>
      <c r="S264" s="1">
        <f t="shared" ref="S264:S327" si="105">+R264*S$5</f>
        <v>0</v>
      </c>
      <c r="T264" s="8">
        <f t="shared" si="90"/>
        <v>799698.39999999991</v>
      </c>
      <c r="U264" s="141">
        <v>912</v>
      </c>
      <c r="V264" s="141" t="s">
        <v>1286</v>
      </c>
      <c r="W264" s="95">
        <f t="shared" si="91"/>
        <v>0</v>
      </c>
      <c r="X264" s="139">
        <v>2070.8565000000003</v>
      </c>
      <c r="Y264" s="142">
        <v>912</v>
      </c>
      <c r="Z264" s="143">
        <f t="shared" si="92"/>
        <v>0</v>
      </c>
      <c r="AA264" s="144">
        <v>6353714</v>
      </c>
      <c r="AB264" s="126">
        <f t="shared" ref="AB264:AB327" si="106">+AA264/X264</f>
        <v>3068.1575473723065</v>
      </c>
      <c r="AC264" s="127">
        <f t="shared" ref="AC264:AC327" si="107">+MIN(1,AB264/AC$5)</f>
        <v>0.34868794683262661</v>
      </c>
      <c r="AD264" s="127">
        <f t="shared" ref="AD264:AD327" si="108">1-AC264</f>
        <v>0.65131205316737339</v>
      </c>
      <c r="AE264" s="1">
        <f t="shared" si="93"/>
        <v>385189.39999999997</v>
      </c>
      <c r="AF264" s="8">
        <f t="shared" ref="AF264:AF327" si="109">+AD264*AE264</f>
        <v>250878.49897230865</v>
      </c>
      <c r="AG264" s="1"/>
      <c r="AH264" s="8">
        <f t="shared" ref="AH264:AH327" si="110">+MAX(AF264,AG264)</f>
        <v>250878.49897230865</v>
      </c>
      <c r="AI264">
        <v>912</v>
      </c>
      <c r="AJ264" s="1">
        <v>1995.8</v>
      </c>
      <c r="AK264" s="1">
        <v>1990.1439999999998</v>
      </c>
      <c r="AM264" t="s">
        <v>914</v>
      </c>
      <c r="AN264">
        <v>912</v>
      </c>
      <c r="AO264">
        <v>1</v>
      </c>
      <c r="AP264" s="1">
        <v>385189.4</v>
      </c>
      <c r="AQ264" s="1">
        <v>53161.14</v>
      </c>
      <c r="AR264">
        <f t="shared" si="94"/>
        <v>0</v>
      </c>
    </row>
    <row r="265" spans="1:44">
      <c r="A265" s="139">
        <v>914</v>
      </c>
      <c r="B265" s="139">
        <v>914</v>
      </c>
      <c r="C265" s="8">
        <f t="shared" si="95"/>
        <v>0</v>
      </c>
      <c r="D265" s="140">
        <v>320.2</v>
      </c>
      <c r="E265" s="140">
        <v>27.24</v>
      </c>
      <c r="F265" s="140">
        <f t="shared" si="96"/>
        <v>27.24</v>
      </c>
      <c r="G265" s="1">
        <f t="shared" si="97"/>
        <v>48096.967542857143</v>
      </c>
      <c r="H265" s="139">
        <v>0</v>
      </c>
      <c r="I265" s="8">
        <f t="shared" si="98"/>
        <v>0</v>
      </c>
      <c r="J265" s="1">
        <f t="shared" si="99"/>
        <v>0</v>
      </c>
      <c r="K265" s="1">
        <f t="shared" si="100"/>
        <v>48096.967542857143</v>
      </c>
      <c r="L265" s="139">
        <v>26249.25</v>
      </c>
      <c r="M265" s="1">
        <f t="shared" si="101"/>
        <v>26249.25</v>
      </c>
      <c r="N265" s="8">
        <f t="shared" si="102"/>
        <v>48096.967542857143</v>
      </c>
      <c r="O265" s="8">
        <f t="shared" si="103"/>
        <v>0</v>
      </c>
      <c r="P265" s="139">
        <v>0</v>
      </c>
      <c r="Q265" s="1">
        <f t="shared" si="104"/>
        <v>0</v>
      </c>
      <c r="R265" s="139">
        <v>0</v>
      </c>
      <c r="S265" s="1">
        <f t="shared" si="105"/>
        <v>0</v>
      </c>
      <c r="T265" s="8">
        <f t="shared" si="90"/>
        <v>48096.967542857143</v>
      </c>
      <c r="U265" s="141">
        <v>914</v>
      </c>
      <c r="V265" s="141" t="s">
        <v>1287</v>
      </c>
      <c r="W265" s="95">
        <f t="shared" si="91"/>
        <v>0</v>
      </c>
      <c r="X265" s="139">
        <v>324.29200000000003</v>
      </c>
      <c r="Y265" s="142">
        <v>914</v>
      </c>
      <c r="Z265" s="143">
        <f t="shared" si="92"/>
        <v>0</v>
      </c>
      <c r="AA265" s="144">
        <v>2459477</v>
      </c>
      <c r="AB265" s="126">
        <f t="shared" si="106"/>
        <v>7584.1433029491936</v>
      </c>
      <c r="AC265" s="127">
        <f t="shared" si="107"/>
        <v>0.86191771966033015</v>
      </c>
      <c r="AD265" s="127">
        <f t="shared" si="108"/>
        <v>0.13808228033966985</v>
      </c>
      <c r="AE265" s="1">
        <f t="shared" si="93"/>
        <v>48096.967542857143</v>
      </c>
      <c r="AF265" s="8">
        <f t="shared" si="109"/>
        <v>6641.3389557408018</v>
      </c>
      <c r="AG265" s="1"/>
      <c r="AH265" s="8">
        <f t="shared" si="110"/>
        <v>6641.3389557408018</v>
      </c>
      <c r="AI265">
        <v>914</v>
      </c>
      <c r="AJ265" s="1">
        <v>320.2</v>
      </c>
      <c r="AK265" s="1">
        <v>319.24199999999996</v>
      </c>
      <c r="AM265" t="s">
        <v>914</v>
      </c>
      <c r="AN265">
        <v>914</v>
      </c>
      <c r="AO265">
        <v>1</v>
      </c>
      <c r="AP265" s="1">
        <v>48096.97</v>
      </c>
      <c r="AQ265" s="1">
        <v>10300</v>
      </c>
      <c r="AR265">
        <f t="shared" si="94"/>
        <v>0</v>
      </c>
    </row>
    <row r="266" spans="1:44">
      <c r="A266" s="191">
        <v>2071</v>
      </c>
      <c r="B266" s="191">
        <v>2071</v>
      </c>
      <c r="C266" s="8">
        <f t="shared" si="95"/>
        <v>0</v>
      </c>
      <c r="D266" s="140">
        <v>956.2</v>
      </c>
      <c r="E266" s="140">
        <v>20.34</v>
      </c>
      <c r="F266" s="140">
        <f t="shared" si="96"/>
        <v>20.34</v>
      </c>
      <c r="G266" s="1">
        <f t="shared" si="97"/>
        <v>107247.93840000001</v>
      </c>
      <c r="H266" s="139">
        <v>168882.21</v>
      </c>
      <c r="I266" s="8">
        <f t="shared" si="98"/>
        <v>1</v>
      </c>
      <c r="J266" s="1">
        <f t="shared" si="99"/>
        <v>168882.21</v>
      </c>
      <c r="K266" s="1">
        <f t="shared" si="100"/>
        <v>276130.14840000001</v>
      </c>
      <c r="L266" s="139">
        <v>246946.29</v>
      </c>
      <c r="M266" s="1">
        <f t="shared" si="101"/>
        <v>246946.29</v>
      </c>
      <c r="N266" s="8">
        <f t="shared" si="102"/>
        <v>276130.14840000001</v>
      </c>
      <c r="O266" s="8">
        <f t="shared" si="103"/>
        <v>0</v>
      </c>
      <c r="P266" s="139">
        <v>0</v>
      </c>
      <c r="Q266" s="1">
        <f t="shared" si="104"/>
        <v>0</v>
      </c>
      <c r="R266" s="139">
        <v>0</v>
      </c>
      <c r="S266" s="1">
        <f t="shared" si="105"/>
        <v>0</v>
      </c>
      <c r="T266" s="8">
        <f t="shared" si="90"/>
        <v>276130.14840000001</v>
      </c>
      <c r="U266" s="141">
        <v>2071</v>
      </c>
      <c r="V266" s="141" t="s">
        <v>1288</v>
      </c>
      <c r="W266" s="95">
        <f t="shared" si="91"/>
        <v>0</v>
      </c>
      <c r="X266" s="139">
        <v>923.322</v>
      </c>
      <c r="Y266" s="142">
        <v>2071</v>
      </c>
      <c r="Z266" s="143">
        <f t="shared" si="92"/>
        <v>0</v>
      </c>
      <c r="AA266" s="144">
        <v>8289546</v>
      </c>
      <c r="AB266" s="126">
        <f t="shared" si="106"/>
        <v>8977.957852190244</v>
      </c>
      <c r="AC266" s="127">
        <f t="shared" si="107"/>
        <v>1</v>
      </c>
      <c r="AD266" s="127">
        <f t="shared" si="108"/>
        <v>0</v>
      </c>
      <c r="AE266" s="1">
        <f t="shared" si="93"/>
        <v>184546.6</v>
      </c>
      <c r="AF266" s="8">
        <f t="shared" si="109"/>
        <v>0</v>
      </c>
      <c r="AG266" s="1"/>
      <c r="AH266" s="8">
        <f t="shared" si="110"/>
        <v>0</v>
      </c>
      <c r="AI266">
        <v>2071</v>
      </c>
      <c r="AJ266" s="1">
        <v>956.2</v>
      </c>
      <c r="AK266" s="1">
        <v>956.07800000000009</v>
      </c>
      <c r="AM266" t="s">
        <v>914</v>
      </c>
      <c r="AN266">
        <v>2071</v>
      </c>
      <c r="AO266">
        <v>1</v>
      </c>
      <c r="AP266" s="1">
        <v>107247.94</v>
      </c>
      <c r="AQ266" s="1">
        <v>42500</v>
      </c>
      <c r="AR266">
        <f t="shared" si="94"/>
        <v>0</v>
      </c>
    </row>
    <row r="267" spans="1:44">
      <c r="A267" s="191">
        <v>2125</v>
      </c>
      <c r="B267" s="191">
        <v>2125</v>
      </c>
      <c r="C267" s="8">
        <f t="shared" si="95"/>
        <v>0</v>
      </c>
      <c r="D267" s="140">
        <v>1285.2</v>
      </c>
      <c r="E267" s="140">
        <v>21.79</v>
      </c>
      <c r="F267" s="140">
        <f t="shared" si="96"/>
        <v>21.79</v>
      </c>
      <c r="G267" s="1">
        <f t="shared" si="97"/>
        <v>154424.8584</v>
      </c>
      <c r="H267" s="139">
        <v>27646.240000000002</v>
      </c>
      <c r="I267" s="8">
        <f t="shared" si="98"/>
        <v>1</v>
      </c>
      <c r="J267" s="1">
        <f t="shared" si="99"/>
        <v>27646.240000000002</v>
      </c>
      <c r="K267" s="1">
        <f t="shared" si="100"/>
        <v>182071.09839999999</v>
      </c>
      <c r="L267" s="139">
        <v>333553.71999999997</v>
      </c>
      <c r="M267" s="1">
        <f t="shared" si="101"/>
        <v>333553.71999999997</v>
      </c>
      <c r="N267" s="8">
        <f t="shared" si="102"/>
        <v>333553.71999999997</v>
      </c>
      <c r="O267" s="8">
        <f t="shared" si="103"/>
        <v>1</v>
      </c>
      <c r="P267" s="139">
        <v>0</v>
      </c>
      <c r="Q267" s="1">
        <f t="shared" si="104"/>
        <v>0</v>
      </c>
      <c r="R267" s="139">
        <v>0</v>
      </c>
      <c r="S267" s="1">
        <f t="shared" si="105"/>
        <v>0</v>
      </c>
      <c r="T267" s="8">
        <f t="shared" si="90"/>
        <v>333553.71999999997</v>
      </c>
      <c r="U267" s="141">
        <v>2125</v>
      </c>
      <c r="V267" s="141" t="s">
        <v>1289</v>
      </c>
      <c r="W267" s="95">
        <f t="shared" si="91"/>
        <v>0</v>
      </c>
      <c r="X267" s="139">
        <v>1298.0099999999998</v>
      </c>
      <c r="Y267" s="142">
        <v>2125</v>
      </c>
      <c r="Z267" s="143">
        <f t="shared" si="92"/>
        <v>0</v>
      </c>
      <c r="AA267" s="144">
        <v>8097305</v>
      </c>
      <c r="AB267" s="126">
        <f t="shared" si="106"/>
        <v>6238.2454680626506</v>
      </c>
      <c r="AC267" s="127">
        <f t="shared" si="107"/>
        <v>0.7089600095534967</v>
      </c>
      <c r="AD267" s="127">
        <f t="shared" si="108"/>
        <v>0.2910399904465033</v>
      </c>
      <c r="AE267" s="1">
        <f t="shared" si="93"/>
        <v>248043.6</v>
      </c>
      <c r="AF267" s="8">
        <f t="shared" si="109"/>
        <v>72190.606974316295</v>
      </c>
      <c r="AG267" s="1"/>
      <c r="AH267" s="8">
        <f t="shared" si="110"/>
        <v>72190.606974316295</v>
      </c>
      <c r="AI267">
        <v>2125</v>
      </c>
      <c r="AJ267" s="1">
        <v>1285.2</v>
      </c>
      <c r="AK267" s="1">
        <v>1287.0059999999999</v>
      </c>
      <c r="AM267" t="s">
        <v>914</v>
      </c>
      <c r="AN267">
        <v>2125</v>
      </c>
      <c r="AO267">
        <v>1</v>
      </c>
      <c r="AP267" s="1">
        <v>154424.85999999999</v>
      </c>
      <c r="AQ267" s="1">
        <v>254699.24</v>
      </c>
      <c r="AR267">
        <f t="shared" si="94"/>
        <v>0</v>
      </c>
    </row>
    <row r="268" spans="1:44">
      <c r="A268" s="191">
        <v>2134</v>
      </c>
      <c r="B268" s="191">
        <v>2134</v>
      </c>
      <c r="C268" s="8">
        <f t="shared" si="95"/>
        <v>0</v>
      </c>
      <c r="D268" s="140">
        <v>736.6</v>
      </c>
      <c r="E268" s="140">
        <v>3</v>
      </c>
      <c r="F268" s="140">
        <f t="shared" si="96"/>
        <v>3</v>
      </c>
      <c r="G268" s="1">
        <f t="shared" si="97"/>
        <v>12185.468571428573</v>
      </c>
      <c r="H268" s="139">
        <v>0</v>
      </c>
      <c r="I268" s="8">
        <f t="shared" si="98"/>
        <v>0</v>
      </c>
      <c r="J268" s="1">
        <f t="shared" si="99"/>
        <v>0</v>
      </c>
      <c r="K268" s="1">
        <f t="shared" si="100"/>
        <v>12185.468571428573</v>
      </c>
      <c r="L268" s="139">
        <v>32077.84</v>
      </c>
      <c r="M268" s="1">
        <f t="shared" si="101"/>
        <v>32077.84</v>
      </c>
      <c r="N268" s="8">
        <f t="shared" si="102"/>
        <v>32077.84</v>
      </c>
      <c r="O268" s="8">
        <f t="shared" si="103"/>
        <v>1</v>
      </c>
      <c r="P268" s="139">
        <v>0</v>
      </c>
      <c r="Q268" s="1">
        <f t="shared" si="104"/>
        <v>0</v>
      </c>
      <c r="R268" s="139">
        <v>0</v>
      </c>
      <c r="S268" s="1">
        <f t="shared" si="105"/>
        <v>0</v>
      </c>
      <c r="T268" s="8">
        <f t="shared" si="90"/>
        <v>32077.84</v>
      </c>
      <c r="U268" s="141">
        <v>2134</v>
      </c>
      <c r="V268" s="141" t="s">
        <v>1290</v>
      </c>
      <c r="W268" s="95">
        <f t="shared" si="91"/>
        <v>0</v>
      </c>
      <c r="X268" s="139">
        <v>700.55799999999988</v>
      </c>
      <c r="Y268" s="142">
        <v>2134</v>
      </c>
      <c r="Z268" s="143">
        <f t="shared" si="92"/>
        <v>0</v>
      </c>
      <c r="AA268" s="144">
        <v>8971143</v>
      </c>
      <c r="AB268" s="126">
        <f t="shared" si="106"/>
        <v>12805.710590700559</v>
      </c>
      <c r="AC268" s="127">
        <f t="shared" si="107"/>
        <v>1</v>
      </c>
      <c r="AD268" s="127">
        <f t="shared" si="108"/>
        <v>0</v>
      </c>
      <c r="AE268" s="1">
        <f t="shared" si="93"/>
        <v>32077.84</v>
      </c>
      <c r="AF268" s="8">
        <f t="shared" si="109"/>
        <v>0</v>
      </c>
      <c r="AG268" s="1"/>
      <c r="AH268" s="8">
        <f t="shared" si="110"/>
        <v>0</v>
      </c>
      <c r="AI268">
        <v>2134</v>
      </c>
      <c r="AJ268" s="1">
        <v>736.6</v>
      </c>
      <c r="AK268" s="1">
        <v>736.60399999999993</v>
      </c>
      <c r="AM268" t="s">
        <v>914</v>
      </c>
      <c r="AN268">
        <v>2134</v>
      </c>
      <c r="AO268">
        <v>1</v>
      </c>
      <c r="AP268" s="1">
        <v>12185.47</v>
      </c>
      <c r="AQ268" s="1">
        <v>28037.06</v>
      </c>
      <c r="AR268">
        <f t="shared" si="94"/>
        <v>0</v>
      </c>
    </row>
    <row r="269" spans="1:44">
      <c r="A269" s="191">
        <v>2135</v>
      </c>
      <c r="B269" s="191">
        <v>2135</v>
      </c>
      <c r="C269" s="8">
        <f t="shared" si="95"/>
        <v>0</v>
      </c>
      <c r="D269" s="140">
        <v>1047.8</v>
      </c>
      <c r="E269" s="140">
        <v>54.88</v>
      </c>
      <c r="F269" s="140">
        <f t="shared" si="96"/>
        <v>54.88</v>
      </c>
      <c r="G269" s="1">
        <f t="shared" si="97"/>
        <v>202225.4</v>
      </c>
      <c r="H269" s="139">
        <v>0</v>
      </c>
      <c r="I269" s="8">
        <f t="shared" si="98"/>
        <v>0</v>
      </c>
      <c r="J269" s="1">
        <f t="shared" si="99"/>
        <v>0</v>
      </c>
      <c r="K269" s="1">
        <f t="shared" si="100"/>
        <v>202225.4</v>
      </c>
      <c r="L269" s="139">
        <v>112207.2</v>
      </c>
      <c r="M269" s="1">
        <f t="shared" si="101"/>
        <v>112207.2</v>
      </c>
      <c r="N269" s="8">
        <f t="shared" si="102"/>
        <v>202225.4</v>
      </c>
      <c r="O269" s="8">
        <f t="shared" si="103"/>
        <v>0</v>
      </c>
      <c r="P269" s="139">
        <v>0</v>
      </c>
      <c r="Q269" s="1">
        <f t="shared" si="104"/>
        <v>0</v>
      </c>
      <c r="R269" s="139">
        <v>0</v>
      </c>
      <c r="S269" s="1">
        <f t="shared" si="105"/>
        <v>0</v>
      </c>
      <c r="T269" s="8">
        <f t="shared" si="90"/>
        <v>202225.4</v>
      </c>
      <c r="U269" s="141">
        <v>2135</v>
      </c>
      <c r="V269" s="141" t="s">
        <v>1291</v>
      </c>
      <c r="W269" s="95">
        <f t="shared" si="91"/>
        <v>0</v>
      </c>
      <c r="X269" s="139">
        <v>1120.8019999999999</v>
      </c>
      <c r="Y269" s="142">
        <v>2135</v>
      </c>
      <c r="Z269" s="143">
        <f t="shared" si="92"/>
        <v>0</v>
      </c>
      <c r="AA269" s="144">
        <v>8637260</v>
      </c>
      <c r="AB269" s="126">
        <f t="shared" si="106"/>
        <v>7706.3210094200413</v>
      </c>
      <c r="AC269" s="127">
        <f t="shared" si="107"/>
        <v>0.87580289112244269</v>
      </c>
      <c r="AD269" s="127">
        <f t="shared" si="108"/>
        <v>0.12419710887755731</v>
      </c>
      <c r="AE269" s="1">
        <f t="shared" si="93"/>
        <v>202225.4</v>
      </c>
      <c r="AF269" s="8">
        <f t="shared" si="109"/>
        <v>25115.810021607576</v>
      </c>
      <c r="AG269" s="1"/>
      <c r="AH269" s="8">
        <f t="shared" si="110"/>
        <v>25115.810021607576</v>
      </c>
      <c r="AI269">
        <v>2135</v>
      </c>
      <c r="AJ269" s="1">
        <v>1047.8</v>
      </c>
      <c r="AK269" s="1">
        <v>1046.0220000000002</v>
      </c>
      <c r="AM269" t="s">
        <v>914</v>
      </c>
      <c r="AN269">
        <v>2135</v>
      </c>
      <c r="AO269">
        <v>1</v>
      </c>
      <c r="AP269" s="1">
        <v>202225.4</v>
      </c>
      <c r="AQ269" s="1">
        <v>45148</v>
      </c>
      <c r="AR269">
        <f t="shared" si="94"/>
        <v>0</v>
      </c>
    </row>
    <row r="270" spans="1:44">
      <c r="A270" s="191">
        <v>2137</v>
      </c>
      <c r="B270" s="191">
        <v>2137</v>
      </c>
      <c r="C270" s="8">
        <f t="shared" si="95"/>
        <v>0</v>
      </c>
      <c r="D270" s="140">
        <v>663</v>
      </c>
      <c r="E270" s="140">
        <v>47.71</v>
      </c>
      <c r="F270" s="140">
        <f t="shared" si="96"/>
        <v>47.71</v>
      </c>
      <c r="G270" s="1">
        <f t="shared" si="97"/>
        <v>127959</v>
      </c>
      <c r="H270" s="139">
        <v>0</v>
      </c>
      <c r="I270" s="8">
        <f t="shared" si="98"/>
        <v>0</v>
      </c>
      <c r="J270" s="1">
        <f t="shared" si="99"/>
        <v>0</v>
      </c>
      <c r="K270" s="1">
        <f t="shared" si="100"/>
        <v>127959</v>
      </c>
      <c r="L270" s="139">
        <v>122709.58</v>
      </c>
      <c r="M270" s="1">
        <f t="shared" si="101"/>
        <v>122709.58</v>
      </c>
      <c r="N270" s="8">
        <f t="shared" si="102"/>
        <v>127959</v>
      </c>
      <c r="O270" s="8">
        <f t="shared" si="103"/>
        <v>0</v>
      </c>
      <c r="P270" s="139">
        <v>0</v>
      </c>
      <c r="Q270" s="1">
        <f t="shared" si="104"/>
        <v>0</v>
      </c>
      <c r="R270" s="139">
        <v>0</v>
      </c>
      <c r="S270" s="1">
        <f t="shared" si="105"/>
        <v>0</v>
      </c>
      <c r="T270" s="8">
        <f t="shared" si="90"/>
        <v>127959</v>
      </c>
      <c r="U270" s="141">
        <v>2137</v>
      </c>
      <c r="V270" s="141" t="s">
        <v>1292</v>
      </c>
      <c r="W270" s="95">
        <f t="shared" si="91"/>
        <v>0</v>
      </c>
      <c r="X270" s="139">
        <v>670.62399999999991</v>
      </c>
      <c r="Y270" s="142">
        <v>2137</v>
      </c>
      <c r="Z270" s="143">
        <f t="shared" si="92"/>
        <v>0</v>
      </c>
      <c r="AA270" s="144">
        <v>5225614</v>
      </c>
      <c r="AB270" s="126">
        <f t="shared" si="106"/>
        <v>7792.1666984778367</v>
      </c>
      <c r="AC270" s="127">
        <f t="shared" si="107"/>
        <v>0.88555902541470899</v>
      </c>
      <c r="AD270" s="127">
        <f t="shared" si="108"/>
        <v>0.11444097458529101</v>
      </c>
      <c r="AE270" s="1">
        <f t="shared" si="93"/>
        <v>127959</v>
      </c>
      <c r="AF270" s="8">
        <f t="shared" si="109"/>
        <v>14643.752666959252</v>
      </c>
      <c r="AG270" s="1"/>
      <c r="AH270" s="8">
        <f t="shared" si="110"/>
        <v>14643.752666959252</v>
      </c>
      <c r="AI270">
        <v>2137</v>
      </c>
      <c r="AJ270" s="1">
        <v>663</v>
      </c>
      <c r="AK270" s="1">
        <v>659.99800000000005</v>
      </c>
      <c r="AM270" t="s">
        <v>914</v>
      </c>
      <c r="AN270">
        <v>2137</v>
      </c>
      <c r="AO270">
        <v>1</v>
      </c>
      <c r="AP270" s="1">
        <v>127959</v>
      </c>
      <c r="AQ270" s="1">
        <v>80277.58</v>
      </c>
      <c r="AR270">
        <f t="shared" si="94"/>
        <v>0</v>
      </c>
    </row>
    <row r="271" spans="1:44">
      <c r="A271" s="191">
        <v>2142</v>
      </c>
      <c r="B271" s="191">
        <v>2142</v>
      </c>
      <c r="C271" s="8">
        <f t="shared" si="95"/>
        <v>0</v>
      </c>
      <c r="D271" s="140">
        <v>1978.6</v>
      </c>
      <c r="E271" s="140">
        <v>31.88</v>
      </c>
      <c r="F271" s="140">
        <f t="shared" si="96"/>
        <v>31.88</v>
      </c>
      <c r="G271" s="1">
        <f t="shared" si="97"/>
        <v>347828.83497142856</v>
      </c>
      <c r="H271" s="139">
        <v>0</v>
      </c>
      <c r="I271" s="8">
        <f t="shared" si="98"/>
        <v>0</v>
      </c>
      <c r="J271" s="1">
        <f t="shared" si="99"/>
        <v>0</v>
      </c>
      <c r="K271" s="1">
        <f t="shared" si="100"/>
        <v>347828.83497142856</v>
      </c>
      <c r="L271" s="139">
        <v>207104.2</v>
      </c>
      <c r="M271" s="1">
        <f t="shared" si="101"/>
        <v>207104.2</v>
      </c>
      <c r="N271" s="8">
        <f t="shared" si="102"/>
        <v>347828.83497142856</v>
      </c>
      <c r="O271" s="8">
        <f t="shared" si="103"/>
        <v>0</v>
      </c>
      <c r="P271" s="139">
        <v>0</v>
      </c>
      <c r="Q271" s="1">
        <f t="shared" si="104"/>
        <v>0</v>
      </c>
      <c r="R271" s="139">
        <v>0</v>
      </c>
      <c r="S271" s="1">
        <f t="shared" si="105"/>
        <v>0</v>
      </c>
      <c r="T271" s="8">
        <f t="shared" si="90"/>
        <v>347828.83497142856</v>
      </c>
      <c r="U271" s="141">
        <v>2142</v>
      </c>
      <c r="V271" s="141" t="s">
        <v>1293</v>
      </c>
      <c r="W271" s="95">
        <f t="shared" si="91"/>
        <v>0</v>
      </c>
      <c r="X271" s="139">
        <v>2047.6795000000002</v>
      </c>
      <c r="Y271" s="142">
        <v>2142</v>
      </c>
      <c r="Z271" s="143">
        <f t="shared" si="92"/>
        <v>0</v>
      </c>
      <c r="AA271" s="144">
        <v>32005431</v>
      </c>
      <c r="AB271" s="126">
        <f t="shared" si="106"/>
        <v>15630.097874203457</v>
      </c>
      <c r="AC271" s="127">
        <f t="shared" si="107"/>
        <v>1</v>
      </c>
      <c r="AD271" s="127">
        <f t="shared" si="108"/>
        <v>0</v>
      </c>
      <c r="AE271" s="1">
        <f t="shared" si="93"/>
        <v>347828.83497142856</v>
      </c>
      <c r="AF271" s="8">
        <f t="shared" si="109"/>
        <v>0</v>
      </c>
      <c r="AG271" s="1"/>
      <c r="AH271" s="8">
        <f t="shared" si="110"/>
        <v>0</v>
      </c>
      <c r="AI271">
        <v>2142</v>
      </c>
      <c r="AJ271" s="1">
        <v>1978.6</v>
      </c>
      <c r="AK271" s="1">
        <v>1980.67</v>
      </c>
      <c r="AM271" t="s">
        <v>914</v>
      </c>
      <c r="AN271">
        <v>2142</v>
      </c>
      <c r="AO271">
        <v>1</v>
      </c>
      <c r="AP271" s="1">
        <v>347828.83</v>
      </c>
      <c r="AQ271" s="1">
        <v>91762</v>
      </c>
      <c r="AR271">
        <f t="shared" si="94"/>
        <v>0</v>
      </c>
    </row>
    <row r="272" spans="1:44">
      <c r="A272" s="191">
        <v>2143</v>
      </c>
      <c r="B272" s="191">
        <v>2143</v>
      </c>
      <c r="C272" s="8">
        <f t="shared" si="95"/>
        <v>0</v>
      </c>
      <c r="D272" s="140">
        <v>886.4</v>
      </c>
      <c r="E272" s="140">
        <v>55.34</v>
      </c>
      <c r="F272" s="140">
        <f t="shared" si="96"/>
        <v>55.34</v>
      </c>
      <c r="G272" s="1">
        <f t="shared" si="97"/>
        <v>171075.19999999998</v>
      </c>
      <c r="H272" s="139">
        <v>0</v>
      </c>
      <c r="I272" s="8">
        <f t="shared" si="98"/>
        <v>0</v>
      </c>
      <c r="J272" s="1">
        <f t="shared" si="99"/>
        <v>0</v>
      </c>
      <c r="K272" s="1">
        <f t="shared" si="100"/>
        <v>171075.19999999998</v>
      </c>
      <c r="L272" s="139">
        <v>99669.6</v>
      </c>
      <c r="M272" s="1">
        <f t="shared" si="101"/>
        <v>99669.6</v>
      </c>
      <c r="N272" s="8">
        <f t="shared" si="102"/>
        <v>171075.19999999998</v>
      </c>
      <c r="O272" s="8">
        <f t="shared" si="103"/>
        <v>0</v>
      </c>
      <c r="P272" s="139">
        <v>0</v>
      </c>
      <c r="Q272" s="1">
        <f t="shared" si="104"/>
        <v>0</v>
      </c>
      <c r="R272" s="139">
        <v>0</v>
      </c>
      <c r="S272" s="1">
        <f t="shared" si="105"/>
        <v>0</v>
      </c>
      <c r="T272" s="8">
        <f t="shared" si="90"/>
        <v>171075.19999999998</v>
      </c>
      <c r="U272" s="141">
        <v>2143</v>
      </c>
      <c r="V272" s="141" t="s">
        <v>323</v>
      </c>
      <c r="W272" s="95">
        <f t="shared" si="91"/>
        <v>0</v>
      </c>
      <c r="X272" s="139">
        <v>972.45399999999995</v>
      </c>
      <c r="Y272" s="142">
        <v>2143</v>
      </c>
      <c r="Z272" s="143">
        <f t="shared" si="92"/>
        <v>0</v>
      </c>
      <c r="AA272" s="144">
        <v>7221734</v>
      </c>
      <c r="AB272" s="126">
        <f t="shared" si="106"/>
        <v>7426.2988275023808</v>
      </c>
      <c r="AC272" s="127">
        <f t="shared" si="107"/>
        <v>0.84397911474430842</v>
      </c>
      <c r="AD272" s="127">
        <f t="shared" si="108"/>
        <v>0.15602088525569158</v>
      </c>
      <c r="AE272" s="1">
        <f t="shared" si="93"/>
        <v>171075.19999999998</v>
      </c>
      <c r="AF272" s="8">
        <f t="shared" si="109"/>
        <v>26691.304149294487</v>
      </c>
      <c r="AG272" s="1"/>
      <c r="AH272" s="8">
        <f t="shared" si="110"/>
        <v>26691.304149294487</v>
      </c>
      <c r="AI272">
        <v>2143</v>
      </c>
      <c r="AJ272" s="1">
        <v>886.4</v>
      </c>
      <c r="AK272" s="1">
        <v>887.68000000000006</v>
      </c>
      <c r="AM272" t="s">
        <v>914</v>
      </c>
      <c r="AN272">
        <v>2143</v>
      </c>
      <c r="AO272">
        <v>1</v>
      </c>
      <c r="AP272" s="1">
        <v>171075.20000000001</v>
      </c>
      <c r="AQ272" s="1">
        <v>42940</v>
      </c>
      <c r="AR272">
        <f t="shared" si="94"/>
        <v>0</v>
      </c>
    </row>
    <row r="273" spans="1:44">
      <c r="A273" s="191">
        <v>2144</v>
      </c>
      <c r="B273" s="191">
        <v>2144</v>
      </c>
      <c r="C273" s="8">
        <f t="shared" si="95"/>
        <v>0</v>
      </c>
      <c r="D273" s="140">
        <v>3639</v>
      </c>
      <c r="E273" s="140">
        <v>37.51</v>
      </c>
      <c r="F273" s="140">
        <f t="shared" si="96"/>
        <v>37.51</v>
      </c>
      <c r="G273" s="1">
        <f t="shared" si="97"/>
        <v>702327</v>
      </c>
      <c r="H273" s="139">
        <v>0</v>
      </c>
      <c r="I273" s="8">
        <f t="shared" si="98"/>
        <v>0</v>
      </c>
      <c r="J273" s="1">
        <f t="shared" si="99"/>
        <v>0</v>
      </c>
      <c r="K273" s="1">
        <f t="shared" si="100"/>
        <v>702327</v>
      </c>
      <c r="L273" s="139">
        <v>468212.54</v>
      </c>
      <c r="M273" s="1">
        <f t="shared" si="101"/>
        <v>468212.54</v>
      </c>
      <c r="N273" s="8">
        <f t="shared" si="102"/>
        <v>702327</v>
      </c>
      <c r="O273" s="8">
        <f t="shared" si="103"/>
        <v>0</v>
      </c>
      <c r="P273" s="139">
        <v>0</v>
      </c>
      <c r="Q273" s="1">
        <f t="shared" si="104"/>
        <v>0</v>
      </c>
      <c r="R273" s="139">
        <v>0</v>
      </c>
      <c r="S273" s="1">
        <f t="shared" si="105"/>
        <v>0</v>
      </c>
      <c r="T273" s="8">
        <f t="shared" si="90"/>
        <v>702327</v>
      </c>
      <c r="U273" s="141">
        <v>2144</v>
      </c>
      <c r="V273" s="141" t="s">
        <v>1294</v>
      </c>
      <c r="W273" s="95">
        <f t="shared" si="91"/>
        <v>0</v>
      </c>
      <c r="X273" s="139">
        <v>3529.8265000000001</v>
      </c>
      <c r="Y273" s="142">
        <v>2144</v>
      </c>
      <c r="Z273" s="143">
        <f t="shared" si="92"/>
        <v>0</v>
      </c>
      <c r="AA273" s="144">
        <v>19089755</v>
      </c>
      <c r="AB273" s="126">
        <f t="shared" si="106"/>
        <v>5408.1284165099896</v>
      </c>
      <c r="AC273" s="127">
        <f t="shared" si="107"/>
        <v>0.61461941397862174</v>
      </c>
      <c r="AD273" s="127">
        <f t="shared" si="108"/>
        <v>0.38538058602137826</v>
      </c>
      <c r="AE273" s="1">
        <f t="shared" si="93"/>
        <v>702327</v>
      </c>
      <c r="AF273" s="8">
        <f t="shared" si="109"/>
        <v>270663.19083863654</v>
      </c>
      <c r="AG273" s="1"/>
      <c r="AH273" s="8">
        <f t="shared" si="110"/>
        <v>270663.19083863654</v>
      </c>
      <c r="AI273">
        <v>2144</v>
      </c>
      <c r="AJ273" s="1">
        <v>3639</v>
      </c>
      <c r="AK273" s="1">
        <v>3635.7159999999994</v>
      </c>
      <c r="AM273" t="s">
        <v>914</v>
      </c>
      <c r="AN273">
        <v>2144</v>
      </c>
      <c r="AO273">
        <v>1</v>
      </c>
      <c r="AP273" s="1">
        <v>702327</v>
      </c>
      <c r="AQ273" s="1">
        <v>235316.54</v>
      </c>
      <c r="AR273">
        <f t="shared" si="94"/>
        <v>0</v>
      </c>
    </row>
    <row r="274" spans="1:44">
      <c r="A274" s="191">
        <v>2149</v>
      </c>
      <c r="B274" s="191">
        <v>2149</v>
      </c>
      <c r="C274" s="8">
        <f t="shared" si="95"/>
        <v>0</v>
      </c>
      <c r="D274" s="140">
        <v>1224.8</v>
      </c>
      <c r="E274" s="140">
        <v>34.22</v>
      </c>
      <c r="F274" s="140">
        <f t="shared" si="96"/>
        <v>34.22</v>
      </c>
      <c r="G274" s="1">
        <f t="shared" si="97"/>
        <v>231118.3602285714</v>
      </c>
      <c r="H274" s="139">
        <v>751707.17</v>
      </c>
      <c r="I274" s="8">
        <f t="shared" si="98"/>
        <v>1</v>
      </c>
      <c r="J274" s="1">
        <f t="shared" si="99"/>
        <v>751707.17</v>
      </c>
      <c r="K274" s="1">
        <f t="shared" si="100"/>
        <v>982825.5302285715</v>
      </c>
      <c r="L274" s="139">
        <v>882547.46</v>
      </c>
      <c r="M274" s="1">
        <f t="shared" si="101"/>
        <v>882547.46</v>
      </c>
      <c r="N274" s="8">
        <f t="shared" si="102"/>
        <v>982825.5302285715</v>
      </c>
      <c r="O274" s="8">
        <f t="shared" si="103"/>
        <v>0</v>
      </c>
      <c r="P274" s="139">
        <v>0</v>
      </c>
      <c r="Q274" s="1">
        <f t="shared" si="104"/>
        <v>0</v>
      </c>
      <c r="R274" s="139">
        <v>0</v>
      </c>
      <c r="S274" s="1">
        <f t="shared" si="105"/>
        <v>0</v>
      </c>
      <c r="T274" s="8">
        <f t="shared" si="90"/>
        <v>982825.5302285715</v>
      </c>
      <c r="U274" s="141">
        <v>2149</v>
      </c>
      <c r="V274" s="141" t="s">
        <v>1295</v>
      </c>
      <c r="W274" s="95">
        <f t="shared" si="91"/>
        <v>0</v>
      </c>
      <c r="X274" s="139">
        <v>1176.1579999999997</v>
      </c>
      <c r="Y274" s="142">
        <v>2149</v>
      </c>
      <c r="Z274" s="143">
        <f t="shared" si="92"/>
        <v>0</v>
      </c>
      <c r="AA274" s="144">
        <v>12544481</v>
      </c>
      <c r="AB274" s="126">
        <f t="shared" si="106"/>
        <v>10665.642711268387</v>
      </c>
      <c r="AC274" s="127">
        <f t="shared" si="107"/>
        <v>1</v>
      </c>
      <c r="AD274" s="127">
        <f t="shared" si="108"/>
        <v>0</v>
      </c>
      <c r="AE274" s="1">
        <f t="shared" si="93"/>
        <v>236386.4</v>
      </c>
      <c r="AF274" s="8">
        <f t="shared" si="109"/>
        <v>0</v>
      </c>
      <c r="AG274" s="1"/>
      <c r="AH274" s="8">
        <f t="shared" si="110"/>
        <v>0</v>
      </c>
      <c r="AI274">
        <v>2149</v>
      </c>
      <c r="AJ274" s="1">
        <v>1224.8</v>
      </c>
      <c r="AK274" s="1">
        <v>1227.2879999999998</v>
      </c>
      <c r="AM274" t="s">
        <v>914</v>
      </c>
      <c r="AN274">
        <v>2149</v>
      </c>
      <c r="AO274">
        <v>1</v>
      </c>
      <c r="AP274" s="1">
        <v>231118.36</v>
      </c>
      <c r="AQ274" s="1">
        <v>54200</v>
      </c>
      <c r="AR274">
        <f t="shared" si="94"/>
        <v>0</v>
      </c>
    </row>
    <row r="275" spans="1:44">
      <c r="A275" s="191">
        <v>2154</v>
      </c>
      <c r="B275" s="191">
        <v>2154</v>
      </c>
      <c r="C275" s="8">
        <f t="shared" si="95"/>
        <v>0</v>
      </c>
      <c r="D275" s="140">
        <v>1165.5999999999999</v>
      </c>
      <c r="E275" s="140">
        <v>85.68</v>
      </c>
      <c r="F275" s="140">
        <f t="shared" si="96"/>
        <v>85.68</v>
      </c>
      <c r="G275" s="1">
        <f t="shared" si="97"/>
        <v>224960.8</v>
      </c>
      <c r="H275" s="139">
        <v>0</v>
      </c>
      <c r="I275" s="8">
        <f t="shared" si="98"/>
        <v>0</v>
      </c>
      <c r="J275" s="1">
        <f t="shared" si="99"/>
        <v>0</v>
      </c>
      <c r="K275" s="1">
        <f t="shared" si="100"/>
        <v>224960.8</v>
      </c>
      <c r="L275" s="139">
        <v>194177.4</v>
      </c>
      <c r="M275" s="1">
        <f t="shared" si="101"/>
        <v>194177.4</v>
      </c>
      <c r="N275" s="8">
        <f t="shared" si="102"/>
        <v>224960.8</v>
      </c>
      <c r="O275" s="8">
        <f t="shared" si="103"/>
        <v>0</v>
      </c>
      <c r="P275" s="139">
        <v>0</v>
      </c>
      <c r="Q275" s="1">
        <f t="shared" si="104"/>
        <v>0</v>
      </c>
      <c r="R275" s="139">
        <v>0</v>
      </c>
      <c r="S275" s="1">
        <f t="shared" si="105"/>
        <v>0</v>
      </c>
      <c r="T275" s="8">
        <f t="shared" si="90"/>
        <v>224960.8</v>
      </c>
      <c r="U275" s="141">
        <v>2154</v>
      </c>
      <c r="V275" s="141" t="s">
        <v>1296</v>
      </c>
      <c r="W275" s="95">
        <f t="shared" si="91"/>
        <v>0</v>
      </c>
      <c r="X275" s="139">
        <v>1113.9959999999999</v>
      </c>
      <c r="Y275" s="142">
        <v>2154</v>
      </c>
      <c r="Z275" s="143">
        <f t="shared" si="92"/>
        <v>0</v>
      </c>
      <c r="AA275" s="144">
        <v>5194663</v>
      </c>
      <c r="AB275" s="126">
        <f t="shared" si="106"/>
        <v>4663.0894545402325</v>
      </c>
      <c r="AC275" s="127">
        <f t="shared" si="107"/>
        <v>0.52994771705678756</v>
      </c>
      <c r="AD275" s="127">
        <f t="shared" si="108"/>
        <v>0.47005228294321244</v>
      </c>
      <c r="AE275" s="1">
        <f t="shared" si="93"/>
        <v>224960.8</v>
      </c>
      <c r="AF275" s="8">
        <f t="shared" si="109"/>
        <v>105743.33761273143</v>
      </c>
      <c r="AG275" s="1"/>
      <c r="AH275" s="8">
        <f t="shared" si="110"/>
        <v>105743.33761273143</v>
      </c>
      <c r="AI275">
        <v>2154</v>
      </c>
      <c r="AJ275" s="1">
        <v>1165.5999999999999</v>
      </c>
      <c r="AK275" s="1">
        <v>1167.9179999999999</v>
      </c>
      <c r="AM275" t="s">
        <v>914</v>
      </c>
      <c r="AN275">
        <v>2154</v>
      </c>
      <c r="AO275">
        <v>1</v>
      </c>
      <c r="AP275" s="1">
        <v>224960.8</v>
      </c>
      <c r="AQ275" s="1">
        <v>119579</v>
      </c>
      <c r="AR275">
        <f t="shared" si="94"/>
        <v>0</v>
      </c>
    </row>
    <row r="276" spans="1:44">
      <c r="A276" s="191">
        <v>2155</v>
      </c>
      <c r="B276" s="191">
        <v>2155</v>
      </c>
      <c r="C276" s="8">
        <f t="shared" si="95"/>
        <v>0</v>
      </c>
      <c r="D276" s="140">
        <v>1089.5999999999999</v>
      </c>
      <c r="E276" s="140">
        <v>31.67</v>
      </c>
      <c r="F276" s="140">
        <f t="shared" si="96"/>
        <v>31.67</v>
      </c>
      <c r="G276" s="1">
        <f t="shared" si="97"/>
        <v>190284.94217142859</v>
      </c>
      <c r="H276" s="139">
        <v>0</v>
      </c>
      <c r="I276" s="8">
        <f t="shared" si="98"/>
        <v>0</v>
      </c>
      <c r="J276" s="1">
        <f t="shared" si="99"/>
        <v>0</v>
      </c>
      <c r="K276" s="1">
        <f t="shared" si="100"/>
        <v>190284.94217142859</v>
      </c>
      <c r="L276" s="139">
        <v>63099.67</v>
      </c>
      <c r="M276" s="1">
        <f t="shared" si="101"/>
        <v>63099.67</v>
      </c>
      <c r="N276" s="8">
        <f t="shared" si="102"/>
        <v>190284.94217142859</v>
      </c>
      <c r="O276" s="8">
        <f t="shared" si="103"/>
        <v>0</v>
      </c>
      <c r="P276" s="139">
        <v>0</v>
      </c>
      <c r="Q276" s="1">
        <f t="shared" si="104"/>
        <v>0</v>
      </c>
      <c r="R276" s="139">
        <v>0</v>
      </c>
      <c r="S276" s="1">
        <f t="shared" si="105"/>
        <v>0</v>
      </c>
      <c r="T276" s="8">
        <f t="shared" si="90"/>
        <v>190284.94217142859</v>
      </c>
      <c r="U276" s="141">
        <v>2155</v>
      </c>
      <c r="V276" s="141" t="s">
        <v>1297</v>
      </c>
      <c r="W276" s="95">
        <f t="shared" si="91"/>
        <v>0</v>
      </c>
      <c r="X276" s="139">
        <v>1098.1875000000002</v>
      </c>
      <c r="Y276" s="142">
        <v>2155</v>
      </c>
      <c r="Z276" s="143">
        <f t="shared" si="92"/>
        <v>0</v>
      </c>
      <c r="AA276" s="144">
        <v>3856404</v>
      </c>
      <c r="AB276" s="126">
        <f t="shared" si="106"/>
        <v>3511.6079904387902</v>
      </c>
      <c r="AC276" s="127">
        <f t="shared" si="107"/>
        <v>0.39908491052417455</v>
      </c>
      <c r="AD276" s="127">
        <f t="shared" si="108"/>
        <v>0.6009150894758255</v>
      </c>
      <c r="AE276" s="1">
        <f t="shared" si="93"/>
        <v>190284.94217142859</v>
      </c>
      <c r="AF276" s="8">
        <f t="shared" si="109"/>
        <v>114345.09305084629</v>
      </c>
      <c r="AG276" s="1"/>
      <c r="AH276" s="8">
        <f t="shared" si="110"/>
        <v>114345.09305084629</v>
      </c>
      <c r="AI276">
        <v>2155</v>
      </c>
      <c r="AJ276" s="1">
        <v>1089.5999999999999</v>
      </c>
      <c r="AK276" s="1">
        <v>1088.54</v>
      </c>
      <c r="AM276" t="s">
        <v>914</v>
      </c>
      <c r="AN276">
        <v>2155</v>
      </c>
      <c r="AO276">
        <v>1</v>
      </c>
      <c r="AP276" s="1">
        <v>190284.94</v>
      </c>
      <c r="AQ276" s="1">
        <v>0</v>
      </c>
      <c r="AR276">
        <f t="shared" si="94"/>
        <v>0</v>
      </c>
    </row>
    <row r="277" spans="1:44">
      <c r="A277" s="191">
        <v>2159</v>
      </c>
      <c r="B277" s="191">
        <v>2159</v>
      </c>
      <c r="C277" s="8">
        <f t="shared" si="95"/>
        <v>0</v>
      </c>
      <c r="D277" s="140">
        <v>602.20000000000005</v>
      </c>
      <c r="E277" s="140">
        <v>63.25</v>
      </c>
      <c r="F277" s="140">
        <f t="shared" si="96"/>
        <v>63.25</v>
      </c>
      <c r="G277" s="1">
        <f t="shared" si="97"/>
        <v>116224.6</v>
      </c>
      <c r="H277" s="139">
        <v>0</v>
      </c>
      <c r="I277" s="8">
        <f t="shared" si="98"/>
        <v>0</v>
      </c>
      <c r="J277" s="1">
        <f t="shared" si="99"/>
        <v>0</v>
      </c>
      <c r="K277" s="1">
        <f t="shared" si="100"/>
        <v>116224.6</v>
      </c>
      <c r="L277" s="139">
        <v>240293.8</v>
      </c>
      <c r="M277" s="1">
        <f t="shared" si="101"/>
        <v>240293.8</v>
      </c>
      <c r="N277" s="8">
        <f t="shared" si="102"/>
        <v>240293.8</v>
      </c>
      <c r="O277" s="8">
        <f t="shared" si="103"/>
        <v>1</v>
      </c>
      <c r="P277" s="139">
        <v>0</v>
      </c>
      <c r="Q277" s="1">
        <f t="shared" si="104"/>
        <v>0</v>
      </c>
      <c r="R277" s="139">
        <v>0</v>
      </c>
      <c r="S277" s="1">
        <f t="shared" si="105"/>
        <v>0</v>
      </c>
      <c r="T277" s="8">
        <f t="shared" si="90"/>
        <v>240293.8</v>
      </c>
      <c r="U277" s="141">
        <v>2159</v>
      </c>
      <c r="V277" s="141" t="s">
        <v>1298</v>
      </c>
      <c r="W277" s="95">
        <f t="shared" si="91"/>
        <v>0</v>
      </c>
      <c r="X277" s="139">
        <v>618.14</v>
      </c>
      <c r="Y277" s="142">
        <v>2159</v>
      </c>
      <c r="Z277" s="143">
        <f t="shared" si="92"/>
        <v>0</v>
      </c>
      <c r="AA277" s="144">
        <v>9529172</v>
      </c>
      <c r="AB277" s="126">
        <f t="shared" si="106"/>
        <v>15415.87989775779</v>
      </c>
      <c r="AC277" s="127">
        <f t="shared" si="107"/>
        <v>1</v>
      </c>
      <c r="AD277" s="127">
        <f t="shared" si="108"/>
        <v>0</v>
      </c>
      <c r="AE277" s="1">
        <f t="shared" si="93"/>
        <v>116224.6</v>
      </c>
      <c r="AF277" s="8">
        <f t="shared" si="109"/>
        <v>0</v>
      </c>
      <c r="AG277" s="1"/>
      <c r="AH277" s="8">
        <f t="shared" si="110"/>
        <v>0</v>
      </c>
      <c r="AI277">
        <v>2159</v>
      </c>
      <c r="AJ277" s="1">
        <v>602.20000000000005</v>
      </c>
      <c r="AK277" s="1">
        <v>601.048</v>
      </c>
      <c r="AM277" t="s">
        <v>914</v>
      </c>
      <c r="AN277">
        <v>2159</v>
      </c>
      <c r="AO277">
        <v>1</v>
      </c>
      <c r="AP277" s="1">
        <v>116224.6</v>
      </c>
      <c r="AQ277" s="1">
        <v>201753</v>
      </c>
      <c r="AR277">
        <f t="shared" si="94"/>
        <v>0</v>
      </c>
    </row>
    <row r="278" spans="1:44">
      <c r="A278" s="191">
        <v>2164</v>
      </c>
      <c r="B278" s="191">
        <v>2164</v>
      </c>
      <c r="C278" s="8">
        <f t="shared" si="95"/>
        <v>0</v>
      </c>
      <c r="D278" s="140">
        <v>1854.6</v>
      </c>
      <c r="E278" s="140">
        <v>37.71</v>
      </c>
      <c r="F278" s="140">
        <f t="shared" si="96"/>
        <v>37.71</v>
      </c>
      <c r="G278" s="1">
        <f t="shared" si="97"/>
        <v>357937.8</v>
      </c>
      <c r="H278" s="139">
        <v>233147.22</v>
      </c>
      <c r="I278" s="8">
        <f t="shared" si="98"/>
        <v>1</v>
      </c>
      <c r="J278" s="1">
        <f t="shared" si="99"/>
        <v>233147.22</v>
      </c>
      <c r="K278" s="1">
        <f t="shared" si="100"/>
        <v>591085.02</v>
      </c>
      <c r="L278" s="139">
        <v>393266.62</v>
      </c>
      <c r="M278" s="1">
        <f t="shared" si="101"/>
        <v>393266.62</v>
      </c>
      <c r="N278" s="8">
        <f t="shared" si="102"/>
        <v>591085.02</v>
      </c>
      <c r="O278" s="8">
        <f t="shared" si="103"/>
        <v>0</v>
      </c>
      <c r="P278" s="139">
        <v>0</v>
      </c>
      <c r="Q278" s="1">
        <f t="shared" si="104"/>
        <v>0</v>
      </c>
      <c r="R278" s="139">
        <v>0</v>
      </c>
      <c r="S278" s="1">
        <f t="shared" si="105"/>
        <v>0</v>
      </c>
      <c r="T278" s="8">
        <f t="shared" si="90"/>
        <v>591085.02</v>
      </c>
      <c r="U278" s="141">
        <v>2164</v>
      </c>
      <c r="V278" s="141" t="s">
        <v>1299</v>
      </c>
      <c r="W278" s="95">
        <f t="shared" si="91"/>
        <v>0</v>
      </c>
      <c r="X278" s="139">
        <v>1646.6559999999999</v>
      </c>
      <c r="Y278" s="142">
        <v>2164</v>
      </c>
      <c r="Z278" s="143">
        <f t="shared" si="92"/>
        <v>0</v>
      </c>
      <c r="AA278" s="144">
        <v>6991197</v>
      </c>
      <c r="AB278" s="126">
        <f t="shared" si="106"/>
        <v>4245.6936968012751</v>
      </c>
      <c r="AC278" s="127">
        <f t="shared" si="107"/>
        <v>0.48251179907164615</v>
      </c>
      <c r="AD278" s="127">
        <f t="shared" si="108"/>
        <v>0.5174882009283539</v>
      </c>
      <c r="AE278" s="1">
        <f t="shared" si="93"/>
        <v>357937.8</v>
      </c>
      <c r="AF278" s="8">
        <f t="shared" si="109"/>
        <v>185228.58816625294</v>
      </c>
      <c r="AG278" s="1"/>
      <c r="AH278" s="8">
        <f t="shared" si="110"/>
        <v>185228.58816625294</v>
      </c>
      <c r="AI278">
        <v>2164</v>
      </c>
      <c r="AJ278" s="1">
        <v>1854.6</v>
      </c>
      <c r="AK278" s="1">
        <v>1851.4839999999997</v>
      </c>
      <c r="AM278" t="s">
        <v>914</v>
      </c>
      <c r="AN278">
        <v>2164</v>
      </c>
      <c r="AO278">
        <v>1</v>
      </c>
      <c r="AP278" s="1">
        <v>357937.8</v>
      </c>
      <c r="AQ278" s="1">
        <v>41425</v>
      </c>
      <c r="AR278">
        <f t="shared" si="94"/>
        <v>0</v>
      </c>
    </row>
    <row r="279" spans="1:44">
      <c r="A279" s="191">
        <v>2165</v>
      </c>
      <c r="B279" s="191">
        <v>2165</v>
      </c>
      <c r="C279" s="8">
        <f t="shared" si="95"/>
        <v>0</v>
      </c>
      <c r="D279" s="140">
        <v>1081.8</v>
      </c>
      <c r="E279" s="140">
        <v>38.729999999999997</v>
      </c>
      <c r="F279" s="140">
        <f t="shared" si="96"/>
        <v>38.729999999999997</v>
      </c>
      <c r="G279" s="1">
        <f t="shared" si="97"/>
        <v>208787.4</v>
      </c>
      <c r="H279" s="139">
        <v>379368.73</v>
      </c>
      <c r="I279" s="8">
        <f t="shared" si="98"/>
        <v>1</v>
      </c>
      <c r="J279" s="1">
        <f t="shared" si="99"/>
        <v>379368.73</v>
      </c>
      <c r="K279" s="1">
        <f t="shared" si="100"/>
        <v>588156.13</v>
      </c>
      <c r="L279" s="139">
        <v>472848.71</v>
      </c>
      <c r="M279" s="1">
        <f t="shared" si="101"/>
        <v>472848.71</v>
      </c>
      <c r="N279" s="8">
        <f t="shared" si="102"/>
        <v>588156.13</v>
      </c>
      <c r="O279" s="8">
        <f t="shared" si="103"/>
        <v>0</v>
      </c>
      <c r="P279" s="139">
        <v>0</v>
      </c>
      <c r="Q279" s="1">
        <f t="shared" si="104"/>
        <v>0</v>
      </c>
      <c r="R279" s="139">
        <v>0</v>
      </c>
      <c r="S279" s="1">
        <f t="shared" si="105"/>
        <v>0</v>
      </c>
      <c r="T279" s="8">
        <f t="shared" si="90"/>
        <v>588156.13</v>
      </c>
      <c r="U279" s="141">
        <v>2165</v>
      </c>
      <c r="V279" s="141" t="s">
        <v>1300</v>
      </c>
      <c r="W279" s="95">
        <f t="shared" si="91"/>
        <v>0</v>
      </c>
      <c r="X279" s="139">
        <v>1034.3920000000001</v>
      </c>
      <c r="Y279" s="142">
        <v>2165</v>
      </c>
      <c r="Z279" s="143">
        <f t="shared" si="92"/>
        <v>0</v>
      </c>
      <c r="AA279" s="144">
        <v>6420859</v>
      </c>
      <c r="AB279" s="126">
        <f t="shared" si="106"/>
        <v>6207.3749603631886</v>
      </c>
      <c r="AC279" s="127">
        <f t="shared" si="107"/>
        <v>0.70545165844009805</v>
      </c>
      <c r="AD279" s="127">
        <f t="shared" si="108"/>
        <v>0.29454834155990195</v>
      </c>
      <c r="AE279" s="1">
        <f t="shared" si="93"/>
        <v>208787.4</v>
      </c>
      <c r="AF279" s="8">
        <f t="shared" si="109"/>
        <v>61497.982408603872</v>
      </c>
      <c r="AG279" s="1"/>
      <c r="AH279" s="8">
        <f t="shared" si="110"/>
        <v>61497.982408603872</v>
      </c>
      <c r="AI279">
        <v>2165</v>
      </c>
      <c r="AJ279" s="1">
        <v>1081.8</v>
      </c>
      <c r="AK279" s="1">
        <v>1058.0600000000002</v>
      </c>
      <c r="AM279" t="s">
        <v>914</v>
      </c>
      <c r="AN279">
        <v>2165</v>
      </c>
      <c r="AO279">
        <v>1</v>
      </c>
      <c r="AP279" s="1">
        <v>208787.4</v>
      </c>
      <c r="AQ279" s="1">
        <v>24244.78</v>
      </c>
      <c r="AR279">
        <f t="shared" si="94"/>
        <v>0</v>
      </c>
    </row>
    <row r="280" spans="1:44">
      <c r="A280" s="191">
        <v>2167</v>
      </c>
      <c r="B280" s="191">
        <v>2167</v>
      </c>
      <c r="C280" s="8">
        <f t="shared" si="95"/>
        <v>0</v>
      </c>
      <c r="D280" s="140">
        <v>694.8</v>
      </c>
      <c r="E280" s="140">
        <v>15</v>
      </c>
      <c r="F280" s="140">
        <f t="shared" si="96"/>
        <v>15</v>
      </c>
      <c r="G280" s="1">
        <f t="shared" si="97"/>
        <v>57469.885714285709</v>
      </c>
      <c r="H280" s="139">
        <v>0</v>
      </c>
      <c r="I280" s="8">
        <f t="shared" si="98"/>
        <v>0</v>
      </c>
      <c r="J280" s="1">
        <f t="shared" si="99"/>
        <v>0</v>
      </c>
      <c r="K280" s="1">
        <f t="shared" si="100"/>
        <v>57469.885714285709</v>
      </c>
      <c r="L280" s="139">
        <v>33809.370000000003</v>
      </c>
      <c r="M280" s="1">
        <f t="shared" si="101"/>
        <v>33809.370000000003</v>
      </c>
      <c r="N280" s="8">
        <f t="shared" si="102"/>
        <v>57469.885714285709</v>
      </c>
      <c r="O280" s="8">
        <f t="shared" si="103"/>
        <v>0</v>
      </c>
      <c r="P280" s="139">
        <v>0</v>
      </c>
      <c r="Q280" s="1">
        <f t="shared" si="104"/>
        <v>0</v>
      </c>
      <c r="R280" s="139">
        <v>605</v>
      </c>
      <c r="S280" s="1">
        <f t="shared" si="105"/>
        <v>605</v>
      </c>
      <c r="T280" s="8">
        <f t="shared" si="90"/>
        <v>58074.885714285709</v>
      </c>
      <c r="U280" s="141">
        <v>2167</v>
      </c>
      <c r="V280" s="141" t="s">
        <v>1301</v>
      </c>
      <c r="W280" s="95">
        <f t="shared" si="91"/>
        <v>0</v>
      </c>
      <c r="X280" s="139">
        <v>712.43000000000006</v>
      </c>
      <c r="Y280" s="142">
        <v>2167</v>
      </c>
      <c r="Z280" s="143">
        <f t="shared" si="92"/>
        <v>0</v>
      </c>
      <c r="AA280" s="144">
        <v>4944804</v>
      </c>
      <c r="AB280" s="126">
        <f t="shared" si="106"/>
        <v>6940.7576884746568</v>
      </c>
      <c r="AC280" s="127">
        <f t="shared" si="107"/>
        <v>0.78879865537860561</v>
      </c>
      <c r="AD280" s="127">
        <f t="shared" si="108"/>
        <v>0.21120134462139439</v>
      </c>
      <c r="AE280" s="1">
        <f t="shared" si="93"/>
        <v>58074.885714285709</v>
      </c>
      <c r="AF280" s="8">
        <f t="shared" si="109"/>
        <v>12265.49395159095</v>
      </c>
      <c r="AG280" s="1"/>
      <c r="AH280" s="8">
        <f t="shared" si="110"/>
        <v>12265.49395159095</v>
      </c>
      <c r="AI280">
        <v>2167</v>
      </c>
      <c r="AJ280" s="1">
        <v>694.8</v>
      </c>
      <c r="AK280" s="1">
        <v>710.16799999999989</v>
      </c>
      <c r="AM280" t="s">
        <v>914</v>
      </c>
      <c r="AN280">
        <v>2167</v>
      </c>
      <c r="AO280">
        <v>1</v>
      </c>
      <c r="AP280" s="1">
        <v>57469.89</v>
      </c>
      <c r="AQ280" s="1">
        <v>14752</v>
      </c>
      <c r="AR280">
        <f t="shared" si="94"/>
        <v>0</v>
      </c>
    </row>
    <row r="281" spans="1:44">
      <c r="A281" s="191">
        <v>2168</v>
      </c>
      <c r="B281" s="191">
        <v>2168</v>
      </c>
      <c r="C281" s="8">
        <f t="shared" si="95"/>
        <v>0</v>
      </c>
      <c r="D281" s="140">
        <v>997.4</v>
      </c>
      <c r="E281" s="140">
        <v>43.95</v>
      </c>
      <c r="F281" s="140">
        <f t="shared" si="96"/>
        <v>43.95</v>
      </c>
      <c r="G281" s="1">
        <f t="shared" si="97"/>
        <v>192498.19999999998</v>
      </c>
      <c r="H281" s="139">
        <v>305364.15000000002</v>
      </c>
      <c r="I281" s="8">
        <f t="shared" si="98"/>
        <v>1</v>
      </c>
      <c r="J281" s="1">
        <f t="shared" si="99"/>
        <v>305364.15000000002</v>
      </c>
      <c r="K281" s="1">
        <f t="shared" si="100"/>
        <v>497862.35</v>
      </c>
      <c r="L281" s="139">
        <v>405463.11</v>
      </c>
      <c r="M281" s="1">
        <f t="shared" si="101"/>
        <v>405463.11</v>
      </c>
      <c r="N281" s="8">
        <f t="shared" si="102"/>
        <v>497862.35</v>
      </c>
      <c r="O281" s="8">
        <f t="shared" si="103"/>
        <v>0</v>
      </c>
      <c r="P281" s="139">
        <v>0</v>
      </c>
      <c r="Q281" s="1">
        <f t="shared" si="104"/>
        <v>0</v>
      </c>
      <c r="R281" s="139">
        <v>0</v>
      </c>
      <c r="S281" s="1">
        <f t="shared" si="105"/>
        <v>0</v>
      </c>
      <c r="T281" s="8">
        <f t="shared" si="90"/>
        <v>497862.35</v>
      </c>
      <c r="U281" s="141">
        <v>2168</v>
      </c>
      <c r="V281" s="141" t="s">
        <v>13</v>
      </c>
      <c r="W281" s="95">
        <f t="shared" si="91"/>
        <v>0</v>
      </c>
      <c r="X281" s="139">
        <v>1019.079</v>
      </c>
      <c r="Y281" s="142">
        <v>2168</v>
      </c>
      <c r="Z281" s="143">
        <f t="shared" si="92"/>
        <v>0</v>
      </c>
      <c r="AA281" s="144">
        <v>7696381</v>
      </c>
      <c r="AB281" s="126">
        <f t="shared" si="106"/>
        <v>7552.2908430062835</v>
      </c>
      <c r="AC281" s="127">
        <f t="shared" si="107"/>
        <v>0.85829777228553705</v>
      </c>
      <c r="AD281" s="127">
        <f t="shared" si="108"/>
        <v>0.14170222771446295</v>
      </c>
      <c r="AE281" s="1">
        <f t="shared" si="93"/>
        <v>192498.19999999998</v>
      </c>
      <c r="AF281" s="8">
        <f t="shared" si="109"/>
        <v>27277.423771024231</v>
      </c>
      <c r="AG281" s="1"/>
      <c r="AH281" s="8">
        <f t="shared" si="110"/>
        <v>27277.423771024231</v>
      </c>
      <c r="AI281">
        <v>2168</v>
      </c>
      <c r="AJ281" s="1">
        <v>997.4</v>
      </c>
      <c r="AK281" s="1">
        <v>998.0300000000002</v>
      </c>
      <c r="AM281" t="s">
        <v>914</v>
      </c>
      <c r="AN281">
        <v>2168</v>
      </c>
      <c r="AO281">
        <v>1</v>
      </c>
      <c r="AP281" s="1">
        <v>192498.2</v>
      </c>
      <c r="AQ281" s="1">
        <v>36265.360000000001</v>
      </c>
      <c r="AR281">
        <f t="shared" si="94"/>
        <v>0</v>
      </c>
    </row>
    <row r="282" spans="1:44">
      <c r="A282" s="191">
        <v>2169</v>
      </c>
      <c r="B282" s="191">
        <v>2169</v>
      </c>
      <c r="C282" s="8">
        <f t="shared" si="95"/>
        <v>0</v>
      </c>
      <c r="D282" s="140">
        <v>791.6</v>
      </c>
      <c r="E282" s="140">
        <v>65.92</v>
      </c>
      <c r="F282" s="140">
        <f t="shared" si="96"/>
        <v>65.92</v>
      </c>
      <c r="G282" s="1">
        <f t="shared" si="97"/>
        <v>152778.80000000002</v>
      </c>
      <c r="H282" s="139">
        <v>0</v>
      </c>
      <c r="I282" s="8">
        <f t="shared" si="98"/>
        <v>0</v>
      </c>
      <c r="J282" s="1">
        <f t="shared" si="99"/>
        <v>0</v>
      </c>
      <c r="K282" s="1">
        <f t="shared" si="100"/>
        <v>152778.80000000002</v>
      </c>
      <c r="L282" s="139">
        <v>67612.399999999994</v>
      </c>
      <c r="M282" s="1">
        <f t="shared" si="101"/>
        <v>67612.399999999994</v>
      </c>
      <c r="N282" s="8">
        <f t="shared" si="102"/>
        <v>152778.80000000002</v>
      </c>
      <c r="O282" s="8">
        <f t="shared" si="103"/>
        <v>0</v>
      </c>
      <c r="P282" s="139">
        <v>0</v>
      </c>
      <c r="Q282" s="1">
        <f t="shared" si="104"/>
        <v>0</v>
      </c>
      <c r="R282" s="139">
        <v>0</v>
      </c>
      <c r="S282" s="1">
        <f t="shared" si="105"/>
        <v>0</v>
      </c>
      <c r="T282" s="8">
        <f t="shared" si="90"/>
        <v>152778.80000000002</v>
      </c>
      <c r="U282" s="141">
        <v>2169</v>
      </c>
      <c r="V282" s="141" t="s">
        <v>1302</v>
      </c>
      <c r="W282" s="95">
        <f t="shared" si="91"/>
        <v>0</v>
      </c>
      <c r="X282" s="139">
        <v>795.42199999999991</v>
      </c>
      <c r="Y282" s="142">
        <v>2169</v>
      </c>
      <c r="Z282" s="143">
        <f t="shared" si="92"/>
        <v>0</v>
      </c>
      <c r="AA282" s="144">
        <v>9467663</v>
      </c>
      <c r="AB282" s="126">
        <f t="shared" si="106"/>
        <v>11902.691904423062</v>
      </c>
      <c r="AC282" s="127">
        <f t="shared" si="107"/>
        <v>1</v>
      </c>
      <c r="AD282" s="127">
        <f t="shared" si="108"/>
        <v>0</v>
      </c>
      <c r="AE282" s="1">
        <f t="shared" si="93"/>
        <v>152778.80000000002</v>
      </c>
      <c r="AF282" s="8">
        <f t="shared" si="109"/>
        <v>0</v>
      </c>
      <c r="AG282" s="1"/>
      <c r="AH282" s="8">
        <f t="shared" si="110"/>
        <v>0</v>
      </c>
      <c r="AI282">
        <v>2169</v>
      </c>
      <c r="AJ282" s="1">
        <v>791.6</v>
      </c>
      <c r="AK282" s="1">
        <v>789.74400000000003</v>
      </c>
      <c r="AM282" t="s">
        <v>914</v>
      </c>
      <c r="AN282">
        <v>2169</v>
      </c>
      <c r="AO282">
        <v>1</v>
      </c>
      <c r="AP282" s="1">
        <v>152778.79999999999</v>
      </c>
      <c r="AQ282" s="1">
        <v>16950</v>
      </c>
      <c r="AR282">
        <f t="shared" si="94"/>
        <v>0</v>
      </c>
    </row>
    <row r="283" spans="1:44">
      <c r="A283" s="191">
        <v>2170</v>
      </c>
      <c r="B283" s="191">
        <v>2170</v>
      </c>
      <c r="C283" s="8">
        <f t="shared" si="95"/>
        <v>0</v>
      </c>
      <c r="D283" s="140">
        <v>1295.5999999999999</v>
      </c>
      <c r="E283" s="140">
        <v>46.86</v>
      </c>
      <c r="F283" s="140">
        <f t="shared" si="96"/>
        <v>46.86</v>
      </c>
      <c r="G283" s="1">
        <f t="shared" si="97"/>
        <v>250050.8</v>
      </c>
      <c r="H283" s="139">
        <v>255630.05</v>
      </c>
      <c r="I283" s="8">
        <f t="shared" si="98"/>
        <v>1</v>
      </c>
      <c r="J283" s="1">
        <f t="shared" si="99"/>
        <v>255630.05</v>
      </c>
      <c r="K283" s="1">
        <f t="shared" si="100"/>
        <v>505680.85</v>
      </c>
      <c r="L283" s="139">
        <v>419523.45</v>
      </c>
      <c r="M283" s="1">
        <f t="shared" si="101"/>
        <v>419523.45</v>
      </c>
      <c r="N283" s="8">
        <f t="shared" si="102"/>
        <v>505680.85</v>
      </c>
      <c r="O283" s="8">
        <f t="shared" si="103"/>
        <v>0</v>
      </c>
      <c r="P283" s="139">
        <v>0</v>
      </c>
      <c r="Q283" s="1">
        <f t="shared" si="104"/>
        <v>0</v>
      </c>
      <c r="R283" s="139">
        <v>0</v>
      </c>
      <c r="S283" s="1">
        <f t="shared" si="105"/>
        <v>0</v>
      </c>
      <c r="T283" s="8">
        <f t="shared" si="90"/>
        <v>505680.85</v>
      </c>
      <c r="U283" s="141">
        <v>2170</v>
      </c>
      <c r="V283" s="141" t="s">
        <v>1303</v>
      </c>
      <c r="W283" s="95">
        <f t="shared" si="91"/>
        <v>0</v>
      </c>
      <c r="X283" s="139">
        <v>1293.6919999999998</v>
      </c>
      <c r="Y283" s="142">
        <v>2170</v>
      </c>
      <c r="Z283" s="143">
        <f t="shared" si="92"/>
        <v>0</v>
      </c>
      <c r="AA283" s="144">
        <v>8767628</v>
      </c>
      <c r="AB283" s="126">
        <f t="shared" si="106"/>
        <v>6777.2143601413636</v>
      </c>
      <c r="AC283" s="127">
        <f t="shared" si="107"/>
        <v>0.77021239098564787</v>
      </c>
      <c r="AD283" s="127">
        <f t="shared" si="108"/>
        <v>0.22978760901435213</v>
      </c>
      <c r="AE283" s="1">
        <f t="shared" si="93"/>
        <v>250050.8</v>
      </c>
      <c r="AF283" s="8">
        <f t="shared" si="109"/>
        <v>57458.575464125963</v>
      </c>
      <c r="AG283" s="1"/>
      <c r="AH283" s="8">
        <f t="shared" si="110"/>
        <v>57458.575464125963</v>
      </c>
      <c r="AI283">
        <v>2170</v>
      </c>
      <c r="AJ283" s="1">
        <v>1295.5999999999999</v>
      </c>
      <c r="AK283" s="1">
        <v>1295.5399999999997</v>
      </c>
      <c r="AM283" t="s">
        <v>914</v>
      </c>
      <c r="AN283">
        <v>2170</v>
      </c>
      <c r="AO283">
        <v>1</v>
      </c>
      <c r="AP283" s="1">
        <v>250050.8</v>
      </c>
      <c r="AQ283" s="1">
        <v>80975</v>
      </c>
      <c r="AR283">
        <f t="shared" si="94"/>
        <v>0</v>
      </c>
    </row>
    <row r="284" spans="1:44">
      <c r="A284" s="191">
        <v>2171</v>
      </c>
      <c r="B284" s="191">
        <v>2171</v>
      </c>
      <c r="C284" s="8">
        <f t="shared" si="95"/>
        <v>0</v>
      </c>
      <c r="D284" s="140">
        <v>276</v>
      </c>
      <c r="E284" s="140">
        <v>36.31</v>
      </c>
      <c r="F284" s="140">
        <f t="shared" si="96"/>
        <v>36.31</v>
      </c>
      <c r="G284" s="1">
        <f t="shared" si="97"/>
        <v>53268</v>
      </c>
      <c r="H284" s="139">
        <v>0</v>
      </c>
      <c r="I284" s="8">
        <f t="shared" si="98"/>
        <v>0</v>
      </c>
      <c r="J284" s="1">
        <f t="shared" si="99"/>
        <v>0</v>
      </c>
      <c r="K284" s="1">
        <f t="shared" si="100"/>
        <v>53268</v>
      </c>
      <c r="L284" s="139">
        <v>17664</v>
      </c>
      <c r="M284" s="1">
        <f t="shared" si="101"/>
        <v>17664</v>
      </c>
      <c r="N284" s="8">
        <f t="shared" si="102"/>
        <v>53268</v>
      </c>
      <c r="O284" s="8">
        <f t="shared" si="103"/>
        <v>0</v>
      </c>
      <c r="P284" s="139">
        <v>0</v>
      </c>
      <c r="Q284" s="1">
        <f t="shared" si="104"/>
        <v>0</v>
      </c>
      <c r="R284" s="139">
        <v>0</v>
      </c>
      <c r="S284" s="1">
        <f t="shared" si="105"/>
        <v>0</v>
      </c>
      <c r="T284" s="8">
        <f t="shared" si="90"/>
        <v>53268</v>
      </c>
      <c r="U284" s="141">
        <v>2171</v>
      </c>
      <c r="V284" s="141" t="s">
        <v>1304</v>
      </c>
      <c r="W284" s="95">
        <f t="shared" si="91"/>
        <v>0</v>
      </c>
      <c r="X284" s="139">
        <v>311.57199999999995</v>
      </c>
      <c r="Y284" s="142">
        <v>2171</v>
      </c>
      <c r="Z284" s="143">
        <f t="shared" si="92"/>
        <v>0</v>
      </c>
      <c r="AA284" s="144">
        <v>6529332</v>
      </c>
      <c r="AB284" s="126">
        <f t="shared" si="106"/>
        <v>20956.093615600894</v>
      </c>
      <c r="AC284" s="127">
        <f t="shared" si="107"/>
        <v>1</v>
      </c>
      <c r="AD284" s="127">
        <f t="shared" si="108"/>
        <v>0</v>
      </c>
      <c r="AE284" s="1">
        <f t="shared" si="93"/>
        <v>53268</v>
      </c>
      <c r="AF284" s="8">
        <f t="shared" si="109"/>
        <v>0</v>
      </c>
      <c r="AG284" s="1"/>
      <c r="AH284" s="8">
        <f t="shared" si="110"/>
        <v>0</v>
      </c>
      <c r="AI284">
        <v>2171</v>
      </c>
      <c r="AJ284" s="1">
        <v>276</v>
      </c>
      <c r="AK284" s="1">
        <v>274.31000000000006</v>
      </c>
      <c r="AM284" t="s">
        <v>914</v>
      </c>
      <c r="AN284">
        <v>2171</v>
      </c>
      <c r="AO284">
        <v>1</v>
      </c>
      <c r="AP284" s="1">
        <v>53268</v>
      </c>
      <c r="AQ284" s="1">
        <v>0</v>
      </c>
      <c r="AR284">
        <f t="shared" si="94"/>
        <v>0</v>
      </c>
    </row>
    <row r="285" spans="1:44">
      <c r="A285" s="191">
        <v>2172</v>
      </c>
      <c r="B285" s="191">
        <v>2172</v>
      </c>
      <c r="C285" s="8">
        <f t="shared" si="95"/>
        <v>0</v>
      </c>
      <c r="D285" s="140">
        <v>891</v>
      </c>
      <c r="E285" s="140">
        <v>38.67</v>
      </c>
      <c r="F285" s="140">
        <f t="shared" si="96"/>
        <v>38.67</v>
      </c>
      <c r="G285" s="1">
        <f t="shared" si="97"/>
        <v>171963</v>
      </c>
      <c r="H285" s="139">
        <v>160300.35</v>
      </c>
      <c r="I285" s="8">
        <f t="shared" si="98"/>
        <v>1</v>
      </c>
      <c r="J285" s="1">
        <f t="shared" si="99"/>
        <v>160300.35</v>
      </c>
      <c r="K285" s="1">
        <f t="shared" si="100"/>
        <v>332263.34999999998</v>
      </c>
      <c r="L285" s="139">
        <v>266222.25</v>
      </c>
      <c r="M285" s="1">
        <f t="shared" si="101"/>
        <v>266222.25</v>
      </c>
      <c r="N285" s="8">
        <f t="shared" si="102"/>
        <v>332263.34999999998</v>
      </c>
      <c r="O285" s="8">
        <f t="shared" si="103"/>
        <v>0</v>
      </c>
      <c r="P285" s="139">
        <v>0</v>
      </c>
      <c r="Q285" s="1">
        <f t="shared" si="104"/>
        <v>0</v>
      </c>
      <c r="R285" s="139">
        <v>1200.79</v>
      </c>
      <c r="S285" s="1">
        <f t="shared" si="105"/>
        <v>1200.79</v>
      </c>
      <c r="T285" s="8">
        <f t="shared" si="90"/>
        <v>333464.13999999996</v>
      </c>
      <c r="U285" s="141">
        <v>2172</v>
      </c>
      <c r="V285" s="141" t="s">
        <v>1305</v>
      </c>
      <c r="W285" s="95">
        <f t="shared" si="91"/>
        <v>0</v>
      </c>
      <c r="X285" s="139">
        <v>912.13199999999995</v>
      </c>
      <c r="Y285" s="142">
        <v>2172</v>
      </c>
      <c r="Z285" s="143">
        <f t="shared" si="92"/>
        <v>0</v>
      </c>
      <c r="AA285" s="144">
        <v>6176288</v>
      </c>
      <c r="AB285" s="126">
        <f t="shared" si="106"/>
        <v>6771.2655624405243</v>
      </c>
      <c r="AC285" s="127">
        <f t="shared" si="107"/>
        <v>0.76953632594517929</v>
      </c>
      <c r="AD285" s="127">
        <f t="shared" si="108"/>
        <v>0.23046367405482071</v>
      </c>
      <c r="AE285" s="1">
        <f t="shared" si="93"/>
        <v>171963</v>
      </c>
      <c r="AF285" s="8">
        <f t="shared" si="109"/>
        <v>39631.224781489131</v>
      </c>
      <c r="AG285" s="1"/>
      <c r="AH285" s="8">
        <f t="shared" si="110"/>
        <v>39631.224781489131</v>
      </c>
      <c r="AI285">
        <v>2172</v>
      </c>
      <c r="AJ285" s="1">
        <v>891</v>
      </c>
      <c r="AK285" s="1">
        <v>887.93399999999997</v>
      </c>
      <c r="AM285" t="s">
        <v>914</v>
      </c>
      <c r="AN285">
        <v>2172</v>
      </c>
      <c r="AO285">
        <v>1</v>
      </c>
      <c r="AP285" s="1">
        <v>171963</v>
      </c>
      <c r="AQ285" s="1">
        <v>48897.9</v>
      </c>
      <c r="AR285">
        <f t="shared" si="94"/>
        <v>0</v>
      </c>
    </row>
    <row r="286" spans="1:44">
      <c r="A286" s="191">
        <v>2174</v>
      </c>
      <c r="B286" s="191">
        <v>2174</v>
      </c>
      <c r="C286" s="8">
        <f t="shared" si="95"/>
        <v>0</v>
      </c>
      <c r="D286" s="140">
        <v>1011.8</v>
      </c>
      <c r="E286" s="140">
        <v>38.200000000000003</v>
      </c>
      <c r="F286" s="140">
        <f t="shared" si="96"/>
        <v>38.200000000000003</v>
      </c>
      <c r="G286" s="1">
        <f t="shared" si="97"/>
        <v>195277.4</v>
      </c>
      <c r="H286" s="139">
        <v>0</v>
      </c>
      <c r="I286" s="8">
        <f t="shared" si="98"/>
        <v>0</v>
      </c>
      <c r="J286" s="1">
        <f t="shared" si="99"/>
        <v>0</v>
      </c>
      <c r="K286" s="1">
        <f t="shared" si="100"/>
        <v>195277.4</v>
      </c>
      <c r="L286" s="139">
        <v>101701.2</v>
      </c>
      <c r="M286" s="1">
        <f t="shared" si="101"/>
        <v>101701.2</v>
      </c>
      <c r="N286" s="8">
        <f t="shared" si="102"/>
        <v>195277.4</v>
      </c>
      <c r="O286" s="8">
        <f t="shared" si="103"/>
        <v>0</v>
      </c>
      <c r="P286" s="139">
        <v>0</v>
      </c>
      <c r="Q286" s="1">
        <f t="shared" si="104"/>
        <v>0</v>
      </c>
      <c r="R286" s="139">
        <v>0</v>
      </c>
      <c r="S286" s="1">
        <f t="shared" si="105"/>
        <v>0</v>
      </c>
      <c r="T286" s="8">
        <f t="shared" si="90"/>
        <v>195277.4</v>
      </c>
      <c r="U286" s="141">
        <v>2174</v>
      </c>
      <c r="V286" s="141" t="s">
        <v>1306</v>
      </c>
      <c r="W286" s="95">
        <f t="shared" si="91"/>
        <v>0</v>
      </c>
      <c r="X286" s="139">
        <v>967.07599999999991</v>
      </c>
      <c r="Y286" s="142">
        <v>2174</v>
      </c>
      <c r="Z286" s="143">
        <f t="shared" si="92"/>
        <v>0</v>
      </c>
      <c r="AA286" s="144">
        <v>13496979</v>
      </c>
      <c r="AB286" s="126">
        <f t="shared" si="106"/>
        <v>13956.482220632091</v>
      </c>
      <c r="AC286" s="127">
        <f t="shared" si="107"/>
        <v>1</v>
      </c>
      <c r="AD286" s="127">
        <f t="shared" si="108"/>
        <v>0</v>
      </c>
      <c r="AE286" s="1">
        <f t="shared" si="93"/>
        <v>195277.4</v>
      </c>
      <c r="AF286" s="8">
        <f t="shared" si="109"/>
        <v>0</v>
      </c>
      <c r="AG286" s="1"/>
      <c r="AH286" s="8">
        <f t="shared" si="110"/>
        <v>0</v>
      </c>
      <c r="AI286">
        <v>2174</v>
      </c>
      <c r="AJ286" s="1">
        <v>1011.8</v>
      </c>
      <c r="AK286" s="1">
        <v>1011.606</v>
      </c>
      <c r="AM286" t="s">
        <v>914</v>
      </c>
      <c r="AN286">
        <v>2174</v>
      </c>
      <c r="AO286">
        <v>1</v>
      </c>
      <c r="AP286" s="1">
        <v>195277.4</v>
      </c>
      <c r="AQ286" s="1">
        <v>36946</v>
      </c>
      <c r="AR286">
        <f t="shared" si="94"/>
        <v>0</v>
      </c>
    </row>
    <row r="287" spans="1:44">
      <c r="A287" s="191">
        <v>2176</v>
      </c>
      <c r="B287" s="191">
        <v>2176</v>
      </c>
      <c r="C287" s="8">
        <f t="shared" si="95"/>
        <v>0</v>
      </c>
      <c r="D287" s="140">
        <v>473.8</v>
      </c>
      <c r="E287" s="140">
        <v>54.68</v>
      </c>
      <c r="F287" s="140">
        <f t="shared" si="96"/>
        <v>54.68</v>
      </c>
      <c r="G287" s="1">
        <f t="shared" si="97"/>
        <v>91443.400000000009</v>
      </c>
      <c r="H287" s="139">
        <v>257342.4</v>
      </c>
      <c r="I287" s="8">
        <f t="shared" si="98"/>
        <v>1</v>
      </c>
      <c r="J287" s="1">
        <f t="shared" si="99"/>
        <v>257342.4</v>
      </c>
      <c r="K287" s="1">
        <f t="shared" si="100"/>
        <v>348785.8</v>
      </c>
      <c r="L287" s="139">
        <v>323809.58</v>
      </c>
      <c r="M287" s="1">
        <f t="shared" si="101"/>
        <v>323809.58</v>
      </c>
      <c r="N287" s="8">
        <f t="shared" si="102"/>
        <v>348785.8</v>
      </c>
      <c r="O287" s="8">
        <f t="shared" si="103"/>
        <v>0</v>
      </c>
      <c r="P287" s="139">
        <v>0</v>
      </c>
      <c r="Q287" s="1">
        <f t="shared" si="104"/>
        <v>0</v>
      </c>
      <c r="R287" s="139">
        <v>0</v>
      </c>
      <c r="S287" s="1">
        <f t="shared" si="105"/>
        <v>0</v>
      </c>
      <c r="T287" s="8">
        <f t="shared" si="90"/>
        <v>348785.8</v>
      </c>
      <c r="U287" s="141">
        <v>2176</v>
      </c>
      <c r="V287" s="141" t="s">
        <v>1307</v>
      </c>
      <c r="W287" s="95">
        <f t="shared" si="91"/>
        <v>0</v>
      </c>
      <c r="X287" s="139">
        <v>453.226</v>
      </c>
      <c r="Y287" s="142">
        <v>2176</v>
      </c>
      <c r="Z287" s="143">
        <f t="shared" si="92"/>
        <v>0</v>
      </c>
      <c r="AA287" s="144">
        <v>7655062</v>
      </c>
      <c r="AB287" s="126">
        <f t="shared" si="106"/>
        <v>16890.165171459714</v>
      </c>
      <c r="AC287" s="127">
        <f t="shared" si="107"/>
        <v>1</v>
      </c>
      <c r="AD287" s="127">
        <f t="shared" si="108"/>
        <v>0</v>
      </c>
      <c r="AE287" s="1">
        <f t="shared" si="93"/>
        <v>91443.400000000009</v>
      </c>
      <c r="AF287" s="8">
        <f t="shared" si="109"/>
        <v>0</v>
      </c>
      <c r="AG287" s="1"/>
      <c r="AH287" s="8">
        <f t="shared" si="110"/>
        <v>0</v>
      </c>
      <c r="AI287">
        <v>2176</v>
      </c>
      <c r="AJ287" s="1">
        <v>473.8</v>
      </c>
      <c r="AK287" s="1">
        <v>472.27400000000006</v>
      </c>
      <c r="AM287" t="s">
        <v>914</v>
      </c>
      <c r="AN287">
        <v>2176</v>
      </c>
      <c r="AO287">
        <v>1</v>
      </c>
      <c r="AP287" s="1">
        <v>91443.4</v>
      </c>
      <c r="AQ287" s="1">
        <v>36143.980000000003</v>
      </c>
      <c r="AR287">
        <f t="shared" si="94"/>
        <v>0</v>
      </c>
    </row>
    <row r="288" spans="1:44">
      <c r="A288" s="191">
        <v>2180</v>
      </c>
      <c r="B288" s="191">
        <v>2180</v>
      </c>
      <c r="C288" s="8">
        <f t="shared" si="95"/>
        <v>0</v>
      </c>
      <c r="D288" s="140">
        <v>708.6</v>
      </c>
      <c r="E288" s="140">
        <v>50.51</v>
      </c>
      <c r="F288" s="140">
        <f t="shared" si="96"/>
        <v>50.51</v>
      </c>
      <c r="G288" s="1">
        <f t="shared" si="97"/>
        <v>136759.80000000002</v>
      </c>
      <c r="H288" s="139">
        <v>590804.89</v>
      </c>
      <c r="I288" s="8">
        <f t="shared" si="98"/>
        <v>1</v>
      </c>
      <c r="J288" s="1">
        <f t="shared" si="99"/>
        <v>590804.89</v>
      </c>
      <c r="K288" s="1">
        <f t="shared" si="100"/>
        <v>727564.69000000006</v>
      </c>
      <c r="L288" s="139">
        <v>668855.29</v>
      </c>
      <c r="M288" s="1">
        <f t="shared" si="101"/>
        <v>668855.29</v>
      </c>
      <c r="N288" s="8">
        <f t="shared" si="102"/>
        <v>727564.69000000006</v>
      </c>
      <c r="O288" s="8">
        <f t="shared" si="103"/>
        <v>0</v>
      </c>
      <c r="P288" s="139">
        <v>0</v>
      </c>
      <c r="Q288" s="1">
        <f t="shared" si="104"/>
        <v>0</v>
      </c>
      <c r="R288" s="139">
        <v>0</v>
      </c>
      <c r="S288" s="1">
        <f t="shared" si="105"/>
        <v>0</v>
      </c>
      <c r="T288" s="8">
        <f t="shared" si="90"/>
        <v>727564.69000000006</v>
      </c>
      <c r="U288" s="141">
        <v>2180</v>
      </c>
      <c r="V288" s="141" t="s">
        <v>1308</v>
      </c>
      <c r="W288" s="95">
        <f t="shared" si="91"/>
        <v>0</v>
      </c>
      <c r="X288" s="139">
        <v>734.14200000000005</v>
      </c>
      <c r="Y288" s="142">
        <v>2180</v>
      </c>
      <c r="Z288" s="143">
        <f t="shared" si="92"/>
        <v>0</v>
      </c>
      <c r="AA288" s="144">
        <v>8514742</v>
      </c>
      <c r="AB288" s="126">
        <f t="shared" si="106"/>
        <v>11598.222142310342</v>
      </c>
      <c r="AC288" s="127">
        <f t="shared" si="107"/>
        <v>1</v>
      </c>
      <c r="AD288" s="127">
        <f t="shared" si="108"/>
        <v>0</v>
      </c>
      <c r="AE288" s="1">
        <f t="shared" si="93"/>
        <v>136759.80000000002</v>
      </c>
      <c r="AF288" s="8">
        <f t="shared" si="109"/>
        <v>0</v>
      </c>
      <c r="AG288" s="1"/>
      <c r="AH288" s="8">
        <f t="shared" si="110"/>
        <v>0</v>
      </c>
      <c r="AI288">
        <v>2180</v>
      </c>
      <c r="AJ288" s="1">
        <v>708.6</v>
      </c>
      <c r="AK288" s="1">
        <v>707.72800000000007</v>
      </c>
      <c r="AM288" t="s">
        <v>914</v>
      </c>
      <c r="AN288">
        <v>2180</v>
      </c>
      <c r="AO288">
        <v>1</v>
      </c>
      <c r="AP288" s="1">
        <v>136759.79999999999</v>
      </c>
      <c r="AQ288" s="1">
        <v>32700</v>
      </c>
      <c r="AR288">
        <f t="shared" si="94"/>
        <v>0</v>
      </c>
    </row>
    <row r="289" spans="1:44">
      <c r="A289" s="191">
        <v>2184</v>
      </c>
      <c r="B289" s="191">
        <v>2184</v>
      </c>
      <c r="C289" s="8">
        <f t="shared" si="95"/>
        <v>0</v>
      </c>
      <c r="D289" s="140">
        <v>1292.4000000000001</v>
      </c>
      <c r="E289" s="140">
        <v>43.82</v>
      </c>
      <c r="F289" s="140">
        <f t="shared" si="96"/>
        <v>43.82</v>
      </c>
      <c r="G289" s="1">
        <f t="shared" si="97"/>
        <v>249433.2</v>
      </c>
      <c r="H289" s="139">
        <v>0</v>
      </c>
      <c r="I289" s="8">
        <f t="shared" si="98"/>
        <v>0</v>
      </c>
      <c r="J289" s="1">
        <f t="shared" si="99"/>
        <v>0</v>
      </c>
      <c r="K289" s="1">
        <f t="shared" si="100"/>
        <v>249433.2</v>
      </c>
      <c r="L289" s="139">
        <v>205622.6</v>
      </c>
      <c r="M289" s="1">
        <f t="shared" si="101"/>
        <v>205622.6</v>
      </c>
      <c r="N289" s="8">
        <f t="shared" si="102"/>
        <v>249433.2</v>
      </c>
      <c r="O289" s="8">
        <f t="shared" si="103"/>
        <v>0</v>
      </c>
      <c r="P289" s="139">
        <v>0</v>
      </c>
      <c r="Q289" s="1">
        <f t="shared" si="104"/>
        <v>0</v>
      </c>
      <c r="R289" s="139">
        <v>0</v>
      </c>
      <c r="S289" s="1">
        <f t="shared" si="105"/>
        <v>0</v>
      </c>
      <c r="T289" s="8">
        <f t="shared" si="90"/>
        <v>249433.2</v>
      </c>
      <c r="U289" s="141">
        <v>2184</v>
      </c>
      <c r="V289" s="141" t="s">
        <v>1309</v>
      </c>
      <c r="W289" s="95">
        <f t="shared" si="91"/>
        <v>0</v>
      </c>
      <c r="X289" s="139">
        <v>1271.8404999999998</v>
      </c>
      <c r="Y289" s="142">
        <v>2184</v>
      </c>
      <c r="Z289" s="143">
        <f t="shared" si="92"/>
        <v>0</v>
      </c>
      <c r="AA289" s="144">
        <v>10941413</v>
      </c>
      <c r="AB289" s="126">
        <f t="shared" si="106"/>
        <v>8602.8185137994915</v>
      </c>
      <c r="AC289" s="127">
        <f t="shared" si="107"/>
        <v>0.97768744865123247</v>
      </c>
      <c r="AD289" s="127">
        <f t="shared" si="108"/>
        <v>2.2312551348767529E-2</v>
      </c>
      <c r="AE289" s="1">
        <f t="shared" si="93"/>
        <v>249433.2</v>
      </c>
      <c r="AF289" s="8">
        <f t="shared" si="109"/>
        <v>5565.4910830874014</v>
      </c>
      <c r="AG289" s="1"/>
      <c r="AH289" s="8">
        <f t="shared" si="110"/>
        <v>5565.4910830874014</v>
      </c>
      <c r="AI289">
        <v>2184</v>
      </c>
      <c r="AJ289" s="1">
        <v>1292.4000000000001</v>
      </c>
      <c r="AK289" s="1">
        <v>1288.296</v>
      </c>
      <c r="AM289" t="s">
        <v>914</v>
      </c>
      <c r="AN289">
        <v>2184</v>
      </c>
      <c r="AO289">
        <v>1</v>
      </c>
      <c r="AP289" s="1">
        <v>249433.2</v>
      </c>
      <c r="AQ289" s="1">
        <v>122909</v>
      </c>
      <c r="AR289">
        <f t="shared" si="94"/>
        <v>0</v>
      </c>
    </row>
    <row r="290" spans="1:44">
      <c r="A290" s="191">
        <v>2190</v>
      </c>
      <c r="B290" s="191">
        <v>2190</v>
      </c>
      <c r="C290" s="8">
        <f t="shared" si="95"/>
        <v>0</v>
      </c>
      <c r="D290" s="140">
        <v>853.4</v>
      </c>
      <c r="E290" s="140">
        <v>65.81</v>
      </c>
      <c r="F290" s="140">
        <f t="shared" si="96"/>
        <v>65.81</v>
      </c>
      <c r="G290" s="1">
        <f t="shared" si="97"/>
        <v>164706.19999999998</v>
      </c>
      <c r="H290" s="139">
        <v>697967.55</v>
      </c>
      <c r="I290" s="8">
        <f t="shared" si="98"/>
        <v>1</v>
      </c>
      <c r="J290" s="1">
        <f t="shared" si="99"/>
        <v>697967.55</v>
      </c>
      <c r="K290" s="1">
        <f t="shared" si="100"/>
        <v>862673.75</v>
      </c>
      <c r="L290" s="139">
        <v>793885.15</v>
      </c>
      <c r="M290" s="1">
        <f t="shared" si="101"/>
        <v>793885.15</v>
      </c>
      <c r="N290" s="8">
        <f t="shared" si="102"/>
        <v>862673.75</v>
      </c>
      <c r="O290" s="8">
        <f t="shared" si="103"/>
        <v>0</v>
      </c>
      <c r="P290" s="139">
        <v>0</v>
      </c>
      <c r="Q290" s="1">
        <f t="shared" si="104"/>
        <v>0</v>
      </c>
      <c r="R290" s="139">
        <v>4961</v>
      </c>
      <c r="S290" s="1">
        <f t="shared" si="105"/>
        <v>4961</v>
      </c>
      <c r="T290" s="8">
        <f t="shared" si="90"/>
        <v>867634.75</v>
      </c>
      <c r="U290" s="141">
        <v>2190</v>
      </c>
      <c r="V290" s="141" t="s">
        <v>12</v>
      </c>
      <c r="W290" s="95">
        <f t="shared" si="91"/>
        <v>0</v>
      </c>
      <c r="X290" s="139">
        <v>876.41399999999987</v>
      </c>
      <c r="Y290" s="142">
        <v>2190</v>
      </c>
      <c r="Z290" s="143">
        <f t="shared" si="92"/>
        <v>0</v>
      </c>
      <c r="AA290" s="144">
        <v>11399350</v>
      </c>
      <c r="AB290" s="126">
        <f t="shared" si="106"/>
        <v>13006.809567168029</v>
      </c>
      <c r="AC290" s="127">
        <f t="shared" si="107"/>
        <v>1</v>
      </c>
      <c r="AD290" s="127">
        <f t="shared" si="108"/>
        <v>0</v>
      </c>
      <c r="AE290" s="1">
        <f t="shared" si="93"/>
        <v>164706.19999999998</v>
      </c>
      <c r="AF290" s="8">
        <f t="shared" si="109"/>
        <v>0</v>
      </c>
      <c r="AG290" s="1"/>
      <c r="AH290" s="8">
        <f t="shared" si="110"/>
        <v>0</v>
      </c>
      <c r="AI290">
        <v>2190</v>
      </c>
      <c r="AJ290" s="1">
        <v>853.4</v>
      </c>
      <c r="AK290" s="1">
        <v>844.05799999999999</v>
      </c>
      <c r="AM290" t="s">
        <v>914</v>
      </c>
      <c r="AN290">
        <v>2190</v>
      </c>
      <c r="AO290">
        <v>1</v>
      </c>
      <c r="AP290" s="1">
        <v>164706.20000000001</v>
      </c>
      <c r="AQ290" s="1">
        <v>41300</v>
      </c>
      <c r="AR290">
        <f t="shared" si="94"/>
        <v>0</v>
      </c>
    </row>
    <row r="291" spans="1:44">
      <c r="A291" s="191">
        <v>2198</v>
      </c>
      <c r="B291" s="191">
        <v>2198</v>
      </c>
      <c r="C291" s="8">
        <f t="shared" si="95"/>
        <v>0</v>
      </c>
      <c r="D291" s="140">
        <v>599.79999999999995</v>
      </c>
      <c r="E291" s="140">
        <v>52.34</v>
      </c>
      <c r="F291" s="140">
        <f t="shared" si="96"/>
        <v>52.34</v>
      </c>
      <c r="G291" s="1">
        <f t="shared" si="97"/>
        <v>115761.4</v>
      </c>
      <c r="H291" s="139">
        <v>493975.13</v>
      </c>
      <c r="I291" s="8">
        <f t="shared" si="98"/>
        <v>1</v>
      </c>
      <c r="J291" s="1">
        <f t="shared" si="99"/>
        <v>493975.13</v>
      </c>
      <c r="K291" s="1">
        <f t="shared" si="100"/>
        <v>609736.53</v>
      </c>
      <c r="L291" s="139">
        <v>532362.32999999996</v>
      </c>
      <c r="M291" s="1">
        <f t="shared" si="101"/>
        <v>532362.32999999996</v>
      </c>
      <c r="N291" s="8">
        <f t="shared" si="102"/>
        <v>609736.53</v>
      </c>
      <c r="O291" s="8">
        <f t="shared" si="103"/>
        <v>0</v>
      </c>
      <c r="P291" s="139">
        <v>0</v>
      </c>
      <c r="Q291" s="1">
        <f t="shared" si="104"/>
        <v>0</v>
      </c>
      <c r="R291" s="139">
        <v>0</v>
      </c>
      <c r="S291" s="1">
        <f t="shared" si="105"/>
        <v>0</v>
      </c>
      <c r="T291" s="8">
        <f t="shared" si="90"/>
        <v>609736.53</v>
      </c>
      <c r="U291" s="141">
        <v>2198</v>
      </c>
      <c r="V291" s="141" t="s">
        <v>1310</v>
      </c>
      <c r="W291" s="95">
        <f t="shared" si="91"/>
        <v>0</v>
      </c>
      <c r="X291" s="139">
        <v>622.81999999999994</v>
      </c>
      <c r="Y291" s="142">
        <v>2198</v>
      </c>
      <c r="Z291" s="143">
        <f t="shared" si="92"/>
        <v>0</v>
      </c>
      <c r="AA291" s="144">
        <v>5856125</v>
      </c>
      <c r="AB291" s="126">
        <f t="shared" si="106"/>
        <v>9402.5962557400217</v>
      </c>
      <c r="AC291" s="127">
        <f t="shared" si="107"/>
        <v>1</v>
      </c>
      <c r="AD291" s="127">
        <f t="shared" si="108"/>
        <v>0</v>
      </c>
      <c r="AE291" s="1">
        <f t="shared" si="93"/>
        <v>115761.4</v>
      </c>
      <c r="AF291" s="8">
        <f t="shared" si="109"/>
        <v>0</v>
      </c>
      <c r="AG291" s="1"/>
      <c r="AH291" s="8">
        <f t="shared" si="110"/>
        <v>0</v>
      </c>
      <c r="AI291">
        <v>2198</v>
      </c>
      <c r="AJ291" s="1">
        <v>599.79999999999995</v>
      </c>
      <c r="AK291" s="1">
        <v>597.28800000000001</v>
      </c>
      <c r="AM291" t="s">
        <v>914</v>
      </c>
      <c r="AN291">
        <v>2198</v>
      </c>
      <c r="AO291">
        <v>1</v>
      </c>
      <c r="AP291" s="1">
        <v>115761.4</v>
      </c>
      <c r="AQ291" s="1">
        <v>0</v>
      </c>
      <c r="AR291">
        <f t="shared" si="94"/>
        <v>0</v>
      </c>
    </row>
    <row r="292" spans="1:44">
      <c r="A292" s="191">
        <v>2215</v>
      </c>
      <c r="B292" s="191">
        <v>2215</v>
      </c>
      <c r="C292" s="8">
        <f t="shared" si="95"/>
        <v>0</v>
      </c>
      <c r="D292" s="140">
        <v>319.39999999999998</v>
      </c>
      <c r="E292" s="140">
        <v>45.65</v>
      </c>
      <c r="F292" s="140">
        <f t="shared" si="96"/>
        <v>45.65</v>
      </c>
      <c r="G292" s="1">
        <f t="shared" si="97"/>
        <v>61644.2</v>
      </c>
      <c r="H292" s="139">
        <v>0</v>
      </c>
      <c r="I292" s="8">
        <f t="shared" si="98"/>
        <v>0</v>
      </c>
      <c r="J292" s="1">
        <f t="shared" si="99"/>
        <v>0</v>
      </c>
      <c r="K292" s="1">
        <f t="shared" si="100"/>
        <v>61644.2</v>
      </c>
      <c r="L292" s="139">
        <v>44593.599999999999</v>
      </c>
      <c r="M292" s="1">
        <f t="shared" si="101"/>
        <v>44593.599999999999</v>
      </c>
      <c r="N292" s="8">
        <f t="shared" si="102"/>
        <v>61644.2</v>
      </c>
      <c r="O292" s="8">
        <f t="shared" si="103"/>
        <v>0</v>
      </c>
      <c r="P292" s="139">
        <v>0</v>
      </c>
      <c r="Q292" s="1">
        <f t="shared" si="104"/>
        <v>0</v>
      </c>
      <c r="R292" s="139">
        <v>0</v>
      </c>
      <c r="S292" s="1">
        <f t="shared" si="105"/>
        <v>0</v>
      </c>
      <c r="T292" s="8">
        <f t="shared" si="90"/>
        <v>61644.2</v>
      </c>
      <c r="U292" s="141">
        <v>2215</v>
      </c>
      <c r="V292" s="141" t="s">
        <v>1311</v>
      </c>
      <c r="W292" s="95">
        <f t="shared" si="91"/>
        <v>0</v>
      </c>
      <c r="X292" s="139">
        <v>339.096</v>
      </c>
      <c r="Y292" s="142">
        <v>2215</v>
      </c>
      <c r="Z292" s="143">
        <f t="shared" si="92"/>
        <v>0</v>
      </c>
      <c r="AA292" s="144">
        <v>2176235</v>
      </c>
      <c r="AB292" s="126">
        <f t="shared" si="106"/>
        <v>6417.7548540826192</v>
      </c>
      <c r="AC292" s="127">
        <f t="shared" si="107"/>
        <v>0.7293607739477812</v>
      </c>
      <c r="AD292" s="127">
        <f t="shared" si="108"/>
        <v>0.2706392260522188</v>
      </c>
      <c r="AE292" s="1">
        <f t="shared" si="93"/>
        <v>61644.2</v>
      </c>
      <c r="AF292" s="8">
        <f t="shared" si="109"/>
        <v>16683.338578608185</v>
      </c>
      <c r="AG292" s="1"/>
      <c r="AH292" s="8">
        <f t="shared" si="110"/>
        <v>16683.338578608185</v>
      </c>
      <c r="AI292">
        <v>2215</v>
      </c>
      <c r="AJ292" s="1">
        <v>319.39999999999998</v>
      </c>
      <c r="AK292" s="1">
        <v>318.81800000000004</v>
      </c>
      <c r="AM292" t="s">
        <v>914</v>
      </c>
      <c r="AN292">
        <v>2215</v>
      </c>
      <c r="AO292">
        <v>1</v>
      </c>
      <c r="AP292" s="1">
        <v>61644.2</v>
      </c>
      <c r="AQ292" s="1">
        <v>24152</v>
      </c>
      <c r="AR292">
        <f t="shared" si="94"/>
        <v>0</v>
      </c>
    </row>
    <row r="293" spans="1:44">
      <c r="A293" s="191">
        <v>2310</v>
      </c>
      <c r="B293" s="191">
        <v>2310</v>
      </c>
      <c r="C293" s="8">
        <f t="shared" si="95"/>
        <v>0</v>
      </c>
      <c r="D293" s="140">
        <v>1327</v>
      </c>
      <c r="E293" s="140">
        <v>62.71</v>
      </c>
      <c r="F293" s="140">
        <f t="shared" si="96"/>
        <v>62.71</v>
      </c>
      <c r="G293" s="1">
        <f t="shared" si="97"/>
        <v>256111</v>
      </c>
      <c r="H293" s="139">
        <v>0</v>
      </c>
      <c r="I293" s="8">
        <f t="shared" si="98"/>
        <v>0</v>
      </c>
      <c r="J293" s="1">
        <f t="shared" si="99"/>
        <v>0</v>
      </c>
      <c r="K293" s="1">
        <f t="shared" si="100"/>
        <v>256111</v>
      </c>
      <c r="L293" s="139">
        <v>213428</v>
      </c>
      <c r="M293" s="1">
        <f t="shared" si="101"/>
        <v>213428</v>
      </c>
      <c r="N293" s="8">
        <f t="shared" si="102"/>
        <v>256111</v>
      </c>
      <c r="O293" s="8">
        <f t="shared" si="103"/>
        <v>0</v>
      </c>
      <c r="P293" s="139">
        <v>0</v>
      </c>
      <c r="Q293" s="1">
        <f t="shared" si="104"/>
        <v>0</v>
      </c>
      <c r="R293" s="139">
        <v>0</v>
      </c>
      <c r="S293" s="1">
        <f t="shared" si="105"/>
        <v>0</v>
      </c>
      <c r="T293" s="8">
        <f t="shared" si="90"/>
        <v>256111</v>
      </c>
      <c r="U293" s="141">
        <v>2310</v>
      </c>
      <c r="V293" s="141" t="s">
        <v>1312</v>
      </c>
      <c r="W293" s="95">
        <f t="shared" si="91"/>
        <v>0</v>
      </c>
      <c r="X293" s="139">
        <v>1321.4079999999999</v>
      </c>
      <c r="Y293" s="142">
        <v>2310</v>
      </c>
      <c r="Z293" s="143">
        <f t="shared" si="92"/>
        <v>0</v>
      </c>
      <c r="AA293" s="144">
        <v>8277920</v>
      </c>
      <c r="AB293" s="126">
        <f t="shared" si="106"/>
        <v>6264.4694144427767</v>
      </c>
      <c r="AC293" s="127">
        <f t="shared" si="107"/>
        <v>0.71194029132845527</v>
      </c>
      <c r="AD293" s="127">
        <f t="shared" si="108"/>
        <v>0.28805970867154473</v>
      </c>
      <c r="AE293" s="1">
        <f t="shared" si="93"/>
        <v>256111</v>
      </c>
      <c r="AF293" s="8">
        <f t="shared" si="109"/>
        <v>73775.260047577991</v>
      </c>
      <c r="AG293" s="1"/>
      <c r="AH293" s="8">
        <f t="shared" si="110"/>
        <v>73775.260047577991</v>
      </c>
      <c r="AI293">
        <v>2310</v>
      </c>
      <c r="AJ293" s="1">
        <v>1327</v>
      </c>
      <c r="AK293" s="1">
        <v>1325.4299999999998</v>
      </c>
      <c r="AM293" t="s">
        <v>914</v>
      </c>
      <c r="AN293">
        <v>2310</v>
      </c>
      <c r="AO293">
        <v>1</v>
      </c>
      <c r="AP293" s="1">
        <v>256111</v>
      </c>
      <c r="AQ293" s="1">
        <v>128500</v>
      </c>
      <c r="AR293">
        <f t="shared" si="94"/>
        <v>0</v>
      </c>
    </row>
    <row r="294" spans="1:44">
      <c r="A294" s="191">
        <v>2311</v>
      </c>
      <c r="B294" s="191">
        <v>2311</v>
      </c>
      <c r="C294" s="8">
        <f t="shared" si="95"/>
        <v>0</v>
      </c>
      <c r="D294" s="140">
        <v>471.4</v>
      </c>
      <c r="E294" s="140">
        <v>14</v>
      </c>
      <c r="F294" s="140">
        <f t="shared" si="96"/>
        <v>14</v>
      </c>
      <c r="G294" s="1">
        <f t="shared" si="97"/>
        <v>36392.080000000002</v>
      </c>
      <c r="H294" s="139">
        <v>0</v>
      </c>
      <c r="I294" s="8">
        <f t="shared" si="98"/>
        <v>0</v>
      </c>
      <c r="J294" s="1">
        <f t="shared" si="99"/>
        <v>0</v>
      </c>
      <c r="K294" s="1">
        <f t="shared" si="100"/>
        <v>36392.080000000002</v>
      </c>
      <c r="L294" s="139">
        <v>37883.839999999997</v>
      </c>
      <c r="M294" s="1">
        <f t="shared" si="101"/>
        <v>37883.839999999997</v>
      </c>
      <c r="N294" s="8">
        <f t="shared" si="102"/>
        <v>37883.839999999997</v>
      </c>
      <c r="O294" s="8">
        <f t="shared" si="103"/>
        <v>1</v>
      </c>
      <c r="P294" s="139">
        <v>0</v>
      </c>
      <c r="Q294" s="1">
        <f t="shared" si="104"/>
        <v>0</v>
      </c>
      <c r="R294" s="139">
        <v>0</v>
      </c>
      <c r="S294" s="1">
        <f t="shared" si="105"/>
        <v>0</v>
      </c>
      <c r="T294" s="8">
        <f t="shared" si="90"/>
        <v>37883.839999999997</v>
      </c>
      <c r="U294" s="141">
        <v>2311</v>
      </c>
      <c r="V294" s="141" t="s">
        <v>1313</v>
      </c>
      <c r="W294" s="95">
        <f t="shared" si="91"/>
        <v>0</v>
      </c>
      <c r="X294" s="139">
        <v>473.18</v>
      </c>
      <c r="Y294" s="142">
        <v>2311</v>
      </c>
      <c r="Z294" s="143">
        <f t="shared" si="92"/>
        <v>0</v>
      </c>
      <c r="AA294" s="144">
        <v>7221725</v>
      </c>
      <c r="AB294" s="126">
        <f t="shared" si="106"/>
        <v>15262.109556616932</v>
      </c>
      <c r="AC294" s="127">
        <f t="shared" si="107"/>
        <v>1</v>
      </c>
      <c r="AD294" s="127">
        <f t="shared" si="108"/>
        <v>0</v>
      </c>
      <c r="AE294" s="1">
        <f t="shared" si="93"/>
        <v>37883.839999999997</v>
      </c>
      <c r="AF294" s="8">
        <f t="shared" si="109"/>
        <v>0</v>
      </c>
      <c r="AG294" s="1"/>
      <c r="AH294" s="8">
        <f t="shared" si="110"/>
        <v>0</v>
      </c>
      <c r="AI294">
        <v>2311</v>
      </c>
      <c r="AJ294" s="1">
        <v>471.4</v>
      </c>
      <c r="AK294" s="1">
        <v>471.14399999999989</v>
      </c>
      <c r="AM294" t="s">
        <v>914</v>
      </c>
      <c r="AN294">
        <v>2311</v>
      </c>
      <c r="AO294">
        <v>1</v>
      </c>
      <c r="AP294" s="1">
        <v>36392.080000000002</v>
      </c>
      <c r="AQ294" s="1">
        <v>25816</v>
      </c>
      <c r="AR294">
        <f t="shared" si="94"/>
        <v>0</v>
      </c>
    </row>
    <row r="295" spans="1:44">
      <c r="A295" s="191">
        <v>2342</v>
      </c>
      <c r="B295" s="191">
        <v>2342</v>
      </c>
      <c r="C295" s="8">
        <f t="shared" si="95"/>
        <v>0</v>
      </c>
      <c r="D295" s="140">
        <v>783.4</v>
      </c>
      <c r="E295" s="140">
        <v>39.049999999999997</v>
      </c>
      <c r="F295" s="140">
        <f t="shared" si="96"/>
        <v>39.049999999999997</v>
      </c>
      <c r="G295" s="1">
        <f t="shared" si="97"/>
        <v>151196.19999999998</v>
      </c>
      <c r="H295" s="139">
        <v>0</v>
      </c>
      <c r="I295" s="8">
        <f t="shared" si="98"/>
        <v>0</v>
      </c>
      <c r="J295" s="1">
        <f t="shared" si="99"/>
        <v>0</v>
      </c>
      <c r="K295" s="1">
        <f t="shared" si="100"/>
        <v>151196.19999999998</v>
      </c>
      <c r="L295" s="139">
        <v>70127.53</v>
      </c>
      <c r="M295" s="1">
        <f t="shared" si="101"/>
        <v>70127.53</v>
      </c>
      <c r="N295" s="8">
        <f t="shared" si="102"/>
        <v>151196.19999999998</v>
      </c>
      <c r="O295" s="8">
        <f t="shared" si="103"/>
        <v>0</v>
      </c>
      <c r="P295" s="139">
        <v>0</v>
      </c>
      <c r="Q295" s="1">
        <f t="shared" si="104"/>
        <v>0</v>
      </c>
      <c r="R295" s="139">
        <v>0</v>
      </c>
      <c r="S295" s="1">
        <f t="shared" si="105"/>
        <v>0</v>
      </c>
      <c r="T295" s="8">
        <f t="shared" si="90"/>
        <v>151196.19999999998</v>
      </c>
      <c r="U295" s="141">
        <v>2342</v>
      </c>
      <c r="V295" s="141" t="s">
        <v>11</v>
      </c>
      <c r="W295" s="95">
        <f t="shared" si="91"/>
        <v>0</v>
      </c>
      <c r="X295" s="139">
        <v>803.05150000000003</v>
      </c>
      <c r="Y295" s="142">
        <v>2342</v>
      </c>
      <c r="Z295" s="143">
        <f t="shared" si="92"/>
        <v>0</v>
      </c>
      <c r="AA295" s="144">
        <v>8996851</v>
      </c>
      <c r="AB295" s="126">
        <f t="shared" si="106"/>
        <v>11203.330047948357</v>
      </c>
      <c r="AC295" s="127">
        <f t="shared" si="107"/>
        <v>1</v>
      </c>
      <c r="AD295" s="127">
        <f t="shared" si="108"/>
        <v>0</v>
      </c>
      <c r="AE295" s="1">
        <f t="shared" si="93"/>
        <v>151196.19999999998</v>
      </c>
      <c r="AF295" s="8">
        <f t="shared" si="109"/>
        <v>0</v>
      </c>
      <c r="AG295" s="1"/>
      <c r="AH295" s="8">
        <f t="shared" si="110"/>
        <v>0</v>
      </c>
      <c r="AI295">
        <v>2342</v>
      </c>
      <c r="AJ295" s="1">
        <v>783.4</v>
      </c>
      <c r="AK295" s="1">
        <v>780.06</v>
      </c>
      <c r="AM295" t="s">
        <v>914</v>
      </c>
      <c r="AN295">
        <v>2342</v>
      </c>
      <c r="AO295">
        <v>1</v>
      </c>
      <c r="AP295" s="1">
        <v>151196.20000000001</v>
      </c>
      <c r="AQ295" s="1">
        <v>19989.93</v>
      </c>
      <c r="AR295">
        <f t="shared" si="94"/>
        <v>0</v>
      </c>
    </row>
    <row r="296" spans="1:44">
      <c r="A296" s="191">
        <v>2358</v>
      </c>
      <c r="B296" s="191">
        <v>2358</v>
      </c>
      <c r="C296" s="8">
        <f t="shared" si="95"/>
        <v>0</v>
      </c>
      <c r="D296" s="140">
        <v>214.4</v>
      </c>
      <c r="E296" s="140">
        <v>55.19</v>
      </c>
      <c r="F296" s="140">
        <f t="shared" si="96"/>
        <v>55.19</v>
      </c>
      <c r="G296" s="1">
        <f t="shared" si="97"/>
        <v>41379.200000000004</v>
      </c>
      <c r="H296" s="139">
        <v>88320.53</v>
      </c>
      <c r="I296" s="8">
        <f t="shared" si="98"/>
        <v>1</v>
      </c>
      <c r="J296" s="1">
        <f t="shared" si="99"/>
        <v>88320.53</v>
      </c>
      <c r="K296" s="1">
        <f t="shared" si="100"/>
        <v>129699.73000000001</v>
      </c>
      <c r="L296" s="139">
        <v>128696.97</v>
      </c>
      <c r="M296" s="1">
        <f t="shared" si="101"/>
        <v>128696.97</v>
      </c>
      <c r="N296" s="8">
        <f t="shared" si="102"/>
        <v>129699.73000000001</v>
      </c>
      <c r="O296" s="8">
        <f t="shared" si="103"/>
        <v>0</v>
      </c>
      <c r="P296" s="139">
        <v>0</v>
      </c>
      <c r="Q296" s="1">
        <f t="shared" si="104"/>
        <v>0</v>
      </c>
      <c r="R296" s="139">
        <v>0</v>
      </c>
      <c r="S296" s="1">
        <f t="shared" si="105"/>
        <v>0</v>
      </c>
      <c r="T296" s="8">
        <f t="shared" si="90"/>
        <v>129699.73000000001</v>
      </c>
      <c r="U296" s="141">
        <v>2358</v>
      </c>
      <c r="V296" s="141" t="s">
        <v>1314</v>
      </c>
      <c r="W296" s="95">
        <f t="shared" si="91"/>
        <v>0</v>
      </c>
      <c r="X296" s="139">
        <v>217.57600000000002</v>
      </c>
      <c r="Y296" s="142">
        <v>2358</v>
      </c>
      <c r="Z296" s="143">
        <f t="shared" si="92"/>
        <v>0</v>
      </c>
      <c r="AA296" s="144">
        <v>2071724</v>
      </c>
      <c r="AB296" s="126">
        <f t="shared" si="106"/>
        <v>9521.8406441886964</v>
      </c>
      <c r="AC296" s="127">
        <f t="shared" si="107"/>
        <v>1</v>
      </c>
      <c r="AD296" s="127">
        <f t="shared" si="108"/>
        <v>0</v>
      </c>
      <c r="AE296" s="1">
        <f t="shared" si="93"/>
        <v>41379.200000000004</v>
      </c>
      <c r="AF296" s="8">
        <f t="shared" si="109"/>
        <v>0</v>
      </c>
      <c r="AG296" s="1"/>
      <c r="AH296" s="8">
        <f t="shared" si="110"/>
        <v>0</v>
      </c>
      <c r="AI296">
        <v>2358</v>
      </c>
      <c r="AJ296" s="1">
        <v>214.4</v>
      </c>
      <c r="AK296" s="1">
        <v>213.93200000000002</v>
      </c>
      <c r="AM296" t="s">
        <v>914</v>
      </c>
      <c r="AN296">
        <v>2358</v>
      </c>
      <c r="AO296">
        <v>1</v>
      </c>
      <c r="AP296" s="1">
        <v>41379.199999999997</v>
      </c>
      <c r="AQ296" s="1">
        <v>26654.84</v>
      </c>
      <c r="AR296">
        <f t="shared" si="94"/>
        <v>0</v>
      </c>
    </row>
    <row r="297" spans="1:44">
      <c r="A297" s="191">
        <v>2364</v>
      </c>
      <c r="B297" s="191">
        <v>2364</v>
      </c>
      <c r="C297" s="8">
        <f t="shared" si="95"/>
        <v>0</v>
      </c>
      <c r="D297" s="140">
        <v>666.6</v>
      </c>
      <c r="E297" s="140">
        <v>37.03</v>
      </c>
      <c r="F297" s="140">
        <f t="shared" si="96"/>
        <v>37.03</v>
      </c>
      <c r="G297" s="1">
        <f t="shared" si="97"/>
        <v>128653.8</v>
      </c>
      <c r="H297" s="139">
        <v>0</v>
      </c>
      <c r="I297" s="8">
        <f t="shared" si="98"/>
        <v>0</v>
      </c>
      <c r="J297" s="1">
        <f t="shared" si="99"/>
        <v>0</v>
      </c>
      <c r="K297" s="1">
        <f t="shared" si="100"/>
        <v>128653.8</v>
      </c>
      <c r="L297" s="139">
        <v>69362.399999999994</v>
      </c>
      <c r="M297" s="1">
        <f t="shared" si="101"/>
        <v>69362.399999999994</v>
      </c>
      <c r="N297" s="8">
        <f t="shared" si="102"/>
        <v>128653.8</v>
      </c>
      <c r="O297" s="8">
        <f t="shared" si="103"/>
        <v>0</v>
      </c>
      <c r="P297" s="139">
        <v>0</v>
      </c>
      <c r="Q297" s="1">
        <f t="shared" si="104"/>
        <v>0</v>
      </c>
      <c r="R297" s="139">
        <v>0</v>
      </c>
      <c r="S297" s="1">
        <f t="shared" si="105"/>
        <v>0</v>
      </c>
      <c r="T297" s="8">
        <f t="shared" si="90"/>
        <v>128653.8</v>
      </c>
      <c r="U297" s="141">
        <v>2364</v>
      </c>
      <c r="V297" s="141" t="s">
        <v>1315</v>
      </c>
      <c r="W297" s="95">
        <f t="shared" si="91"/>
        <v>0</v>
      </c>
      <c r="X297" s="139">
        <v>706.21049999999991</v>
      </c>
      <c r="Y297" s="142">
        <v>2364</v>
      </c>
      <c r="Z297" s="143">
        <f t="shared" si="92"/>
        <v>0</v>
      </c>
      <c r="AA297" s="144">
        <v>5198676</v>
      </c>
      <c r="AB297" s="126">
        <f t="shared" si="106"/>
        <v>7361.3688836402189</v>
      </c>
      <c r="AC297" s="127">
        <f t="shared" si="107"/>
        <v>0.83659999927722783</v>
      </c>
      <c r="AD297" s="127">
        <f t="shared" si="108"/>
        <v>0.16340000072277217</v>
      </c>
      <c r="AE297" s="1">
        <f t="shared" si="93"/>
        <v>128653.8</v>
      </c>
      <c r="AF297" s="8">
        <f t="shared" si="109"/>
        <v>21022.031012987387</v>
      </c>
      <c r="AG297" s="1"/>
      <c r="AH297" s="8">
        <f t="shared" si="110"/>
        <v>21022.031012987387</v>
      </c>
      <c r="AI297">
        <v>2364</v>
      </c>
      <c r="AJ297" s="1">
        <v>666.6</v>
      </c>
      <c r="AK297" s="1">
        <v>667.47399999999993</v>
      </c>
      <c r="AM297" t="s">
        <v>914</v>
      </c>
      <c r="AN297">
        <v>2364</v>
      </c>
      <c r="AO297">
        <v>1</v>
      </c>
      <c r="AP297" s="1">
        <v>128653.8</v>
      </c>
      <c r="AQ297" s="1">
        <v>26700</v>
      </c>
      <c r="AR297">
        <f t="shared" si="94"/>
        <v>0</v>
      </c>
    </row>
    <row r="298" spans="1:44">
      <c r="A298" s="191">
        <v>2365</v>
      </c>
      <c r="B298" s="191">
        <v>2365</v>
      </c>
      <c r="C298" s="8">
        <f t="shared" si="95"/>
        <v>0</v>
      </c>
      <c r="D298" s="140">
        <v>851.2</v>
      </c>
      <c r="E298" s="140">
        <v>51.22</v>
      </c>
      <c r="F298" s="140">
        <f t="shared" si="96"/>
        <v>51.22</v>
      </c>
      <c r="G298" s="1">
        <f t="shared" si="97"/>
        <v>164281.60000000001</v>
      </c>
      <c r="H298" s="139">
        <v>0</v>
      </c>
      <c r="I298" s="8">
        <f t="shared" si="98"/>
        <v>0</v>
      </c>
      <c r="J298" s="1">
        <f t="shared" si="99"/>
        <v>0</v>
      </c>
      <c r="K298" s="1">
        <f t="shared" si="100"/>
        <v>164281.60000000001</v>
      </c>
      <c r="L298" s="139">
        <v>172829.62</v>
      </c>
      <c r="M298" s="1">
        <f t="shared" si="101"/>
        <v>172829.62</v>
      </c>
      <c r="N298" s="8">
        <f t="shared" si="102"/>
        <v>172829.62</v>
      </c>
      <c r="O298" s="8">
        <f t="shared" si="103"/>
        <v>1</v>
      </c>
      <c r="P298" s="139">
        <v>0</v>
      </c>
      <c r="Q298" s="1">
        <f t="shared" si="104"/>
        <v>0</v>
      </c>
      <c r="R298" s="139">
        <v>0</v>
      </c>
      <c r="S298" s="1">
        <f t="shared" si="105"/>
        <v>0</v>
      </c>
      <c r="T298" s="8">
        <f t="shared" si="90"/>
        <v>172829.62</v>
      </c>
      <c r="U298" s="141">
        <v>2365</v>
      </c>
      <c r="V298" s="141" t="s">
        <v>4</v>
      </c>
      <c r="W298" s="95">
        <f t="shared" si="91"/>
        <v>0</v>
      </c>
      <c r="X298" s="139">
        <v>855.774</v>
      </c>
      <c r="Y298" s="142">
        <v>2365</v>
      </c>
      <c r="Z298" s="143">
        <f t="shared" si="92"/>
        <v>0</v>
      </c>
      <c r="AA298" s="144">
        <v>11773404</v>
      </c>
      <c r="AB298" s="126">
        <f t="shared" si="106"/>
        <v>13757.60890141556</v>
      </c>
      <c r="AC298" s="127">
        <f t="shared" si="107"/>
        <v>1</v>
      </c>
      <c r="AD298" s="127">
        <f t="shared" si="108"/>
        <v>0</v>
      </c>
      <c r="AE298" s="1">
        <f t="shared" si="93"/>
        <v>164281.60000000001</v>
      </c>
      <c r="AF298" s="8">
        <f t="shared" si="109"/>
        <v>0</v>
      </c>
      <c r="AG298" s="1"/>
      <c r="AH298" s="8">
        <f t="shared" si="110"/>
        <v>0</v>
      </c>
      <c r="AI298">
        <v>2365</v>
      </c>
      <c r="AJ298" s="1">
        <v>851.2</v>
      </c>
      <c r="AK298" s="1">
        <v>856.93600000000004</v>
      </c>
      <c r="AM298" t="s">
        <v>914</v>
      </c>
      <c r="AN298">
        <v>2365</v>
      </c>
      <c r="AO298">
        <v>1</v>
      </c>
      <c r="AP298" s="1">
        <v>164281.60000000001</v>
      </c>
      <c r="AQ298" s="1">
        <v>118352.82</v>
      </c>
      <c r="AR298">
        <f t="shared" si="94"/>
        <v>0</v>
      </c>
    </row>
    <row r="299" spans="1:44">
      <c r="A299" s="191">
        <v>2396</v>
      </c>
      <c r="B299" s="191">
        <v>2396</v>
      </c>
      <c r="C299" s="8">
        <f t="shared" si="95"/>
        <v>0</v>
      </c>
      <c r="D299" s="140">
        <v>856.4</v>
      </c>
      <c r="E299" s="140">
        <v>37.71</v>
      </c>
      <c r="F299" s="140">
        <f t="shared" si="96"/>
        <v>37.71</v>
      </c>
      <c r="G299" s="1">
        <f t="shared" si="97"/>
        <v>165285.19999999998</v>
      </c>
      <c r="H299" s="139">
        <v>0</v>
      </c>
      <c r="I299" s="8">
        <f t="shared" si="98"/>
        <v>0</v>
      </c>
      <c r="J299" s="1">
        <f t="shared" si="99"/>
        <v>0</v>
      </c>
      <c r="K299" s="1">
        <f t="shared" si="100"/>
        <v>165285.19999999998</v>
      </c>
      <c r="L299" s="139">
        <v>113514.6</v>
      </c>
      <c r="M299" s="1">
        <f t="shared" si="101"/>
        <v>113514.6</v>
      </c>
      <c r="N299" s="8">
        <f t="shared" si="102"/>
        <v>165285.19999999998</v>
      </c>
      <c r="O299" s="8">
        <f t="shared" si="103"/>
        <v>0</v>
      </c>
      <c r="P299" s="139">
        <v>0</v>
      </c>
      <c r="Q299" s="1">
        <f t="shared" si="104"/>
        <v>0</v>
      </c>
      <c r="R299" s="139">
        <v>0</v>
      </c>
      <c r="S299" s="1">
        <f t="shared" si="105"/>
        <v>0</v>
      </c>
      <c r="T299" s="8">
        <f t="shared" si="90"/>
        <v>165285.19999999998</v>
      </c>
      <c r="U299" s="141">
        <v>2396</v>
      </c>
      <c r="V299" s="141" t="s">
        <v>10</v>
      </c>
      <c r="W299" s="95">
        <f t="shared" si="91"/>
        <v>0</v>
      </c>
      <c r="X299" s="139">
        <v>858.84999999999991</v>
      </c>
      <c r="Y299" s="142">
        <v>2396</v>
      </c>
      <c r="Z299" s="143">
        <f t="shared" si="92"/>
        <v>0</v>
      </c>
      <c r="AA299" s="144">
        <v>9483196</v>
      </c>
      <c r="AB299" s="126">
        <f t="shared" si="106"/>
        <v>11041.737206729931</v>
      </c>
      <c r="AC299" s="127">
        <f t="shared" si="107"/>
        <v>1</v>
      </c>
      <c r="AD299" s="127">
        <f t="shared" si="108"/>
        <v>0</v>
      </c>
      <c r="AE299" s="1">
        <f t="shared" si="93"/>
        <v>165285.19999999998</v>
      </c>
      <c r="AF299" s="8">
        <f t="shared" si="109"/>
        <v>0</v>
      </c>
      <c r="AG299" s="1"/>
      <c r="AH299" s="8">
        <f t="shared" si="110"/>
        <v>0</v>
      </c>
      <c r="AI299">
        <v>2396</v>
      </c>
      <c r="AJ299" s="1">
        <v>856.4</v>
      </c>
      <c r="AK299" s="1">
        <v>853.95199999999988</v>
      </c>
      <c r="AM299" t="s">
        <v>914</v>
      </c>
      <c r="AN299">
        <v>2396</v>
      </c>
      <c r="AO299">
        <v>1</v>
      </c>
      <c r="AP299" s="1">
        <v>165285.20000000001</v>
      </c>
      <c r="AQ299" s="1">
        <v>58705</v>
      </c>
      <c r="AR299">
        <f t="shared" si="94"/>
        <v>0</v>
      </c>
    </row>
    <row r="300" spans="1:44">
      <c r="A300" s="191">
        <v>2397</v>
      </c>
      <c r="B300" s="191">
        <v>2397</v>
      </c>
      <c r="C300" s="8">
        <f t="shared" si="95"/>
        <v>0</v>
      </c>
      <c r="D300" s="140">
        <v>1153.2</v>
      </c>
      <c r="E300" s="140">
        <v>50.96</v>
      </c>
      <c r="F300" s="140">
        <f t="shared" si="96"/>
        <v>50.96</v>
      </c>
      <c r="G300" s="1">
        <f t="shared" si="97"/>
        <v>222567.6</v>
      </c>
      <c r="H300" s="139">
        <v>0</v>
      </c>
      <c r="I300" s="8">
        <f t="shared" si="98"/>
        <v>0</v>
      </c>
      <c r="J300" s="1">
        <f t="shared" si="99"/>
        <v>0</v>
      </c>
      <c r="K300" s="1">
        <f t="shared" si="100"/>
        <v>222567.6</v>
      </c>
      <c r="L300" s="139">
        <v>263459.8</v>
      </c>
      <c r="M300" s="1">
        <f t="shared" si="101"/>
        <v>263459.8</v>
      </c>
      <c r="N300" s="8">
        <f t="shared" si="102"/>
        <v>263459.8</v>
      </c>
      <c r="O300" s="8">
        <f t="shared" si="103"/>
        <v>1</v>
      </c>
      <c r="P300" s="139">
        <v>0</v>
      </c>
      <c r="Q300" s="1">
        <f t="shared" si="104"/>
        <v>0</v>
      </c>
      <c r="R300" s="139">
        <v>0</v>
      </c>
      <c r="S300" s="1">
        <f t="shared" si="105"/>
        <v>0</v>
      </c>
      <c r="T300" s="8">
        <f t="shared" si="90"/>
        <v>263459.8</v>
      </c>
      <c r="U300" s="141">
        <v>2397</v>
      </c>
      <c r="V300" s="141" t="s">
        <v>1316</v>
      </c>
      <c r="W300" s="95">
        <f t="shared" si="91"/>
        <v>0</v>
      </c>
      <c r="X300" s="139">
        <v>1136.9040000000002</v>
      </c>
      <c r="Y300" s="142">
        <v>2397</v>
      </c>
      <c r="Z300" s="143">
        <f t="shared" si="92"/>
        <v>0</v>
      </c>
      <c r="AA300" s="144">
        <v>7757888</v>
      </c>
      <c r="AB300" s="126">
        <f t="shared" si="106"/>
        <v>6823.6966357757547</v>
      </c>
      <c r="AC300" s="127">
        <f t="shared" si="107"/>
        <v>0.77549497801216649</v>
      </c>
      <c r="AD300" s="127">
        <f t="shared" si="108"/>
        <v>0.22450502198783351</v>
      </c>
      <c r="AE300" s="1">
        <f t="shared" si="93"/>
        <v>222567.6</v>
      </c>
      <c r="AF300" s="8">
        <f t="shared" si="109"/>
        <v>49967.543931779335</v>
      </c>
      <c r="AG300" s="1"/>
      <c r="AH300" s="8">
        <f t="shared" si="110"/>
        <v>49967.543931779335</v>
      </c>
      <c r="AI300">
        <v>2397</v>
      </c>
      <c r="AJ300" s="1">
        <v>1153.2</v>
      </c>
      <c r="AK300" s="1">
        <v>1160.0719999999999</v>
      </c>
      <c r="AM300" t="s">
        <v>914</v>
      </c>
      <c r="AN300">
        <v>2397</v>
      </c>
      <c r="AO300">
        <v>1</v>
      </c>
      <c r="AP300" s="1">
        <v>222567.6</v>
      </c>
      <c r="AQ300" s="1">
        <v>189655</v>
      </c>
      <c r="AR300">
        <f t="shared" si="94"/>
        <v>0</v>
      </c>
    </row>
    <row r="301" spans="1:44">
      <c r="A301" s="191">
        <v>2448</v>
      </c>
      <c r="B301" s="191">
        <v>2448</v>
      </c>
      <c r="C301" s="8">
        <f t="shared" si="95"/>
        <v>0</v>
      </c>
      <c r="D301" s="140">
        <v>818</v>
      </c>
      <c r="E301" s="140">
        <v>56.18</v>
      </c>
      <c r="F301" s="140">
        <f t="shared" si="96"/>
        <v>56.18</v>
      </c>
      <c r="G301" s="1">
        <f t="shared" si="97"/>
        <v>157874</v>
      </c>
      <c r="H301" s="139">
        <v>645716.4</v>
      </c>
      <c r="I301" s="8">
        <f t="shared" si="98"/>
        <v>1</v>
      </c>
      <c r="J301" s="1">
        <f t="shared" si="99"/>
        <v>645716.4</v>
      </c>
      <c r="K301" s="1">
        <f t="shared" si="100"/>
        <v>803590.4</v>
      </c>
      <c r="L301" s="139">
        <v>735868.4</v>
      </c>
      <c r="M301" s="1">
        <f t="shared" si="101"/>
        <v>735868.4</v>
      </c>
      <c r="N301" s="8">
        <f t="shared" si="102"/>
        <v>803590.4</v>
      </c>
      <c r="O301" s="8">
        <f t="shared" si="103"/>
        <v>0</v>
      </c>
      <c r="P301" s="139">
        <v>65000</v>
      </c>
      <c r="Q301" s="1">
        <f t="shared" si="104"/>
        <v>65000</v>
      </c>
      <c r="R301" s="139">
        <v>0</v>
      </c>
      <c r="S301" s="1">
        <f t="shared" si="105"/>
        <v>0</v>
      </c>
      <c r="T301" s="8">
        <f t="shared" si="90"/>
        <v>738590.4</v>
      </c>
      <c r="U301" s="141">
        <v>2448</v>
      </c>
      <c r="V301" s="141" t="s">
        <v>1317</v>
      </c>
      <c r="W301" s="95">
        <f t="shared" si="91"/>
        <v>0</v>
      </c>
      <c r="X301" s="139">
        <v>823.53499999999997</v>
      </c>
      <c r="Y301" s="142">
        <v>2448</v>
      </c>
      <c r="Z301" s="143">
        <f t="shared" si="92"/>
        <v>0</v>
      </c>
      <c r="AA301" s="144">
        <v>10163705</v>
      </c>
      <c r="AB301" s="126">
        <f t="shared" si="106"/>
        <v>12341.558039427589</v>
      </c>
      <c r="AC301" s="127">
        <f t="shared" si="107"/>
        <v>1</v>
      </c>
      <c r="AD301" s="127">
        <f t="shared" si="108"/>
        <v>0</v>
      </c>
      <c r="AE301" s="1">
        <f t="shared" si="93"/>
        <v>157874</v>
      </c>
      <c r="AF301" s="8">
        <f t="shared" si="109"/>
        <v>0</v>
      </c>
      <c r="AG301" s="1"/>
      <c r="AH301" s="8">
        <f t="shared" si="110"/>
        <v>0</v>
      </c>
      <c r="AI301">
        <v>2448</v>
      </c>
      <c r="AJ301" s="1">
        <v>818</v>
      </c>
      <c r="AK301" s="1">
        <v>814.2700000000001</v>
      </c>
      <c r="AM301" t="s">
        <v>914</v>
      </c>
      <c r="AN301">
        <v>2448</v>
      </c>
      <c r="AO301">
        <v>1</v>
      </c>
      <c r="AP301" s="1">
        <v>157874</v>
      </c>
      <c r="AQ301" s="1">
        <v>37800</v>
      </c>
      <c r="AR301">
        <f t="shared" si="94"/>
        <v>0</v>
      </c>
    </row>
    <row r="302" spans="1:44">
      <c r="A302" s="191">
        <v>2527</v>
      </c>
      <c r="B302" s="191">
        <v>2527</v>
      </c>
      <c r="C302" s="8">
        <f t="shared" si="95"/>
        <v>0</v>
      </c>
      <c r="D302" s="140">
        <v>263.60000000000002</v>
      </c>
      <c r="E302" s="140">
        <v>64.099999999999994</v>
      </c>
      <c r="F302" s="140">
        <f t="shared" si="96"/>
        <v>64.099999999999994</v>
      </c>
      <c r="G302" s="1">
        <f t="shared" si="97"/>
        <v>50874.8</v>
      </c>
      <c r="H302" s="139">
        <v>0</v>
      </c>
      <c r="I302" s="8">
        <f t="shared" si="98"/>
        <v>0</v>
      </c>
      <c r="J302" s="1">
        <f t="shared" si="99"/>
        <v>0</v>
      </c>
      <c r="K302" s="1">
        <f t="shared" si="100"/>
        <v>50874.8</v>
      </c>
      <c r="L302" s="139">
        <v>41240.400000000001</v>
      </c>
      <c r="M302" s="1">
        <f t="shared" si="101"/>
        <v>41240.400000000001</v>
      </c>
      <c r="N302" s="8">
        <f t="shared" si="102"/>
        <v>50874.8</v>
      </c>
      <c r="O302" s="8">
        <f t="shared" si="103"/>
        <v>0</v>
      </c>
      <c r="P302" s="139">
        <v>0</v>
      </c>
      <c r="Q302" s="1">
        <f t="shared" si="104"/>
        <v>0</v>
      </c>
      <c r="R302" s="139">
        <v>0</v>
      </c>
      <c r="S302" s="1">
        <f t="shared" si="105"/>
        <v>0</v>
      </c>
      <c r="T302" s="8">
        <f t="shared" si="90"/>
        <v>50874.8</v>
      </c>
      <c r="U302" s="141">
        <v>2527</v>
      </c>
      <c r="V302" s="141" t="s">
        <v>1318</v>
      </c>
      <c r="W302" s="95">
        <f t="shared" si="91"/>
        <v>0</v>
      </c>
      <c r="X302" s="139">
        <v>299.37799999999999</v>
      </c>
      <c r="Y302" s="142">
        <v>2527</v>
      </c>
      <c r="Z302" s="143">
        <f t="shared" si="92"/>
        <v>0</v>
      </c>
      <c r="AA302" s="144">
        <v>3363210</v>
      </c>
      <c r="AB302" s="126">
        <f t="shared" si="106"/>
        <v>11233.991809685414</v>
      </c>
      <c r="AC302" s="127">
        <f t="shared" si="107"/>
        <v>1</v>
      </c>
      <c r="AD302" s="127">
        <f t="shared" si="108"/>
        <v>0</v>
      </c>
      <c r="AE302" s="1">
        <f t="shared" si="93"/>
        <v>50874.8</v>
      </c>
      <c r="AF302" s="8">
        <f t="shared" si="109"/>
        <v>0</v>
      </c>
      <c r="AG302" s="1"/>
      <c r="AH302" s="8">
        <f t="shared" si="110"/>
        <v>0</v>
      </c>
      <c r="AI302">
        <v>2527</v>
      </c>
      <c r="AJ302" s="1">
        <v>263.60000000000002</v>
      </c>
      <c r="AK302" s="1">
        <v>263.35399999999993</v>
      </c>
      <c r="AM302" t="s">
        <v>914</v>
      </c>
      <c r="AN302">
        <v>2527</v>
      </c>
      <c r="AO302">
        <v>1</v>
      </c>
      <c r="AP302" s="1">
        <v>50874.8</v>
      </c>
      <c r="AQ302" s="1">
        <v>24370</v>
      </c>
      <c r="AR302">
        <f t="shared" si="94"/>
        <v>0</v>
      </c>
    </row>
    <row r="303" spans="1:44">
      <c r="A303" s="191">
        <v>2534</v>
      </c>
      <c r="B303" s="191">
        <v>2534</v>
      </c>
      <c r="C303" s="8">
        <f t="shared" si="95"/>
        <v>0</v>
      </c>
      <c r="D303" s="140">
        <v>746</v>
      </c>
      <c r="E303" s="140">
        <v>60.49</v>
      </c>
      <c r="F303" s="140">
        <f t="shared" si="96"/>
        <v>60.49</v>
      </c>
      <c r="G303" s="1">
        <f t="shared" si="97"/>
        <v>143978</v>
      </c>
      <c r="H303" s="139">
        <v>0</v>
      </c>
      <c r="I303" s="8">
        <f t="shared" si="98"/>
        <v>0</v>
      </c>
      <c r="J303" s="1">
        <f t="shared" si="99"/>
        <v>0</v>
      </c>
      <c r="K303" s="1">
        <f t="shared" si="100"/>
        <v>143978</v>
      </c>
      <c r="L303" s="139">
        <v>92569</v>
      </c>
      <c r="M303" s="1">
        <f t="shared" si="101"/>
        <v>92569</v>
      </c>
      <c r="N303" s="8">
        <f t="shared" si="102"/>
        <v>143978</v>
      </c>
      <c r="O303" s="8">
        <f t="shared" si="103"/>
        <v>0</v>
      </c>
      <c r="P303" s="139">
        <v>0</v>
      </c>
      <c r="Q303" s="1">
        <f t="shared" si="104"/>
        <v>0</v>
      </c>
      <c r="R303" s="139">
        <v>0</v>
      </c>
      <c r="S303" s="1">
        <f t="shared" si="105"/>
        <v>0</v>
      </c>
      <c r="T303" s="8">
        <f t="shared" si="90"/>
        <v>143978</v>
      </c>
      <c r="U303" s="141">
        <v>2534</v>
      </c>
      <c r="V303" s="141" t="s">
        <v>1319</v>
      </c>
      <c r="W303" s="95">
        <f t="shared" si="91"/>
        <v>0</v>
      </c>
      <c r="X303" s="139">
        <v>802.50599999999997</v>
      </c>
      <c r="Y303" s="142">
        <v>2534</v>
      </c>
      <c r="Z303" s="143">
        <f t="shared" si="92"/>
        <v>0</v>
      </c>
      <c r="AA303" s="144">
        <v>9748280</v>
      </c>
      <c r="AB303" s="126">
        <f t="shared" si="106"/>
        <v>12147.298587175672</v>
      </c>
      <c r="AC303" s="127">
        <f t="shared" si="107"/>
        <v>1</v>
      </c>
      <c r="AD303" s="127">
        <f t="shared" si="108"/>
        <v>0</v>
      </c>
      <c r="AE303" s="1">
        <f t="shared" si="93"/>
        <v>143978</v>
      </c>
      <c r="AF303" s="8">
        <f t="shared" si="109"/>
        <v>0</v>
      </c>
      <c r="AG303" s="1"/>
      <c r="AH303" s="8">
        <f t="shared" si="110"/>
        <v>0</v>
      </c>
      <c r="AI303">
        <v>2534</v>
      </c>
      <c r="AJ303" s="1">
        <v>746</v>
      </c>
      <c r="AK303" s="1">
        <v>745.23199999999997</v>
      </c>
      <c r="AM303" t="s">
        <v>914</v>
      </c>
      <c r="AN303">
        <v>2534</v>
      </c>
      <c r="AO303">
        <v>1</v>
      </c>
      <c r="AP303" s="1">
        <v>143978</v>
      </c>
      <c r="AQ303" s="1">
        <v>44825</v>
      </c>
      <c r="AR303">
        <f t="shared" si="94"/>
        <v>0</v>
      </c>
    </row>
    <row r="304" spans="1:44">
      <c r="A304" s="191">
        <v>2536</v>
      </c>
      <c r="B304" s="191">
        <v>2536</v>
      </c>
      <c r="C304" s="8">
        <f t="shared" si="95"/>
        <v>0</v>
      </c>
      <c r="D304" s="140">
        <v>232.2</v>
      </c>
      <c r="E304" s="140">
        <v>57.75</v>
      </c>
      <c r="F304" s="140">
        <f t="shared" si="96"/>
        <v>57.75</v>
      </c>
      <c r="G304" s="1">
        <f t="shared" si="97"/>
        <v>44814.6</v>
      </c>
      <c r="H304" s="139">
        <v>0</v>
      </c>
      <c r="I304" s="8">
        <f t="shared" si="98"/>
        <v>0</v>
      </c>
      <c r="J304" s="1">
        <f t="shared" si="99"/>
        <v>0</v>
      </c>
      <c r="K304" s="1">
        <f t="shared" si="100"/>
        <v>44814.6</v>
      </c>
      <c r="L304" s="139">
        <v>16860.8</v>
      </c>
      <c r="M304" s="1">
        <f t="shared" si="101"/>
        <v>16860.8</v>
      </c>
      <c r="N304" s="8">
        <f t="shared" si="102"/>
        <v>44814.6</v>
      </c>
      <c r="O304" s="8">
        <f t="shared" si="103"/>
        <v>0</v>
      </c>
      <c r="P304" s="139">
        <v>0</v>
      </c>
      <c r="Q304" s="1">
        <f t="shared" si="104"/>
        <v>0</v>
      </c>
      <c r="R304" s="139">
        <v>0</v>
      </c>
      <c r="S304" s="1">
        <f t="shared" si="105"/>
        <v>0</v>
      </c>
      <c r="T304" s="8">
        <f t="shared" si="90"/>
        <v>44814.6</v>
      </c>
      <c r="U304" s="141">
        <v>2536</v>
      </c>
      <c r="V304" s="141" t="s">
        <v>1320</v>
      </c>
      <c r="W304" s="95">
        <f t="shared" si="91"/>
        <v>0</v>
      </c>
      <c r="X304" s="139">
        <v>223.124</v>
      </c>
      <c r="Y304" s="142">
        <v>2536</v>
      </c>
      <c r="Z304" s="143">
        <f t="shared" si="92"/>
        <v>0</v>
      </c>
      <c r="AA304" s="144">
        <v>5140404</v>
      </c>
      <c r="AB304" s="126">
        <f t="shared" si="106"/>
        <v>23038.328463096754</v>
      </c>
      <c r="AC304" s="127">
        <f t="shared" si="107"/>
        <v>1</v>
      </c>
      <c r="AD304" s="127">
        <f t="shared" si="108"/>
        <v>0</v>
      </c>
      <c r="AE304" s="1">
        <f t="shared" si="93"/>
        <v>44814.6</v>
      </c>
      <c r="AF304" s="8">
        <f t="shared" si="109"/>
        <v>0</v>
      </c>
      <c r="AG304" s="1"/>
      <c r="AH304" s="8">
        <f t="shared" si="110"/>
        <v>0</v>
      </c>
      <c r="AI304">
        <v>2536</v>
      </c>
      <c r="AJ304" s="1">
        <v>232.2</v>
      </c>
      <c r="AK304" s="1">
        <v>231.18799999999999</v>
      </c>
      <c r="AM304" t="s">
        <v>914</v>
      </c>
      <c r="AN304">
        <v>2536</v>
      </c>
      <c r="AO304">
        <v>1</v>
      </c>
      <c r="AP304" s="1">
        <v>44814.6</v>
      </c>
      <c r="AQ304" s="1">
        <v>2000</v>
      </c>
      <c r="AR304">
        <f t="shared" si="94"/>
        <v>0</v>
      </c>
    </row>
    <row r="305" spans="1:44">
      <c r="A305" s="191">
        <v>2580</v>
      </c>
      <c r="B305" s="191">
        <v>2580</v>
      </c>
      <c r="C305" s="8">
        <f t="shared" si="95"/>
        <v>0</v>
      </c>
      <c r="D305" s="140">
        <v>806.8</v>
      </c>
      <c r="E305" s="140">
        <v>13.02</v>
      </c>
      <c r="F305" s="140">
        <f t="shared" si="96"/>
        <v>13.02</v>
      </c>
      <c r="G305" s="1">
        <f t="shared" si="97"/>
        <v>57925.012799999997</v>
      </c>
      <c r="H305" s="139">
        <v>0</v>
      </c>
      <c r="I305" s="8">
        <f t="shared" si="98"/>
        <v>0</v>
      </c>
      <c r="J305" s="1">
        <f t="shared" si="99"/>
        <v>0</v>
      </c>
      <c r="K305" s="1">
        <f t="shared" si="100"/>
        <v>57925.012799999997</v>
      </c>
      <c r="L305" s="139">
        <v>51693.29</v>
      </c>
      <c r="M305" s="1">
        <f t="shared" si="101"/>
        <v>51693.29</v>
      </c>
      <c r="N305" s="8">
        <f t="shared" si="102"/>
        <v>57925.012799999997</v>
      </c>
      <c r="O305" s="8">
        <f t="shared" si="103"/>
        <v>0</v>
      </c>
      <c r="P305" s="139">
        <v>0</v>
      </c>
      <c r="Q305" s="1">
        <f t="shared" si="104"/>
        <v>0</v>
      </c>
      <c r="R305" s="139">
        <v>0</v>
      </c>
      <c r="S305" s="1">
        <f t="shared" si="105"/>
        <v>0</v>
      </c>
      <c r="T305" s="8">
        <f t="shared" si="90"/>
        <v>57925.012799999997</v>
      </c>
      <c r="U305" s="141">
        <v>2580</v>
      </c>
      <c r="V305" s="141" t="s">
        <v>1321</v>
      </c>
      <c r="W305" s="95">
        <f t="shared" si="91"/>
        <v>0</v>
      </c>
      <c r="X305" s="139">
        <v>824.62199999999996</v>
      </c>
      <c r="Y305" s="142">
        <v>2580</v>
      </c>
      <c r="Z305" s="143">
        <f t="shared" si="92"/>
        <v>0</v>
      </c>
      <c r="AA305" s="144">
        <v>4783669</v>
      </c>
      <c r="AB305" s="126">
        <f t="shared" si="106"/>
        <v>5801.0445998287705</v>
      </c>
      <c r="AC305" s="127">
        <f t="shared" si="107"/>
        <v>0.65927329342365693</v>
      </c>
      <c r="AD305" s="127">
        <f t="shared" si="108"/>
        <v>0.34072670657634307</v>
      </c>
      <c r="AE305" s="1">
        <f t="shared" si="93"/>
        <v>57925.012799999997</v>
      </c>
      <c r="AF305" s="8">
        <f t="shared" si="109"/>
        <v>19736.598839736514</v>
      </c>
      <c r="AG305" s="1"/>
      <c r="AH305" s="8">
        <f t="shared" si="110"/>
        <v>19736.598839736514</v>
      </c>
      <c r="AI305">
        <v>2580</v>
      </c>
      <c r="AJ305" s="1">
        <v>806.8</v>
      </c>
      <c r="AK305" s="1">
        <v>804.84399999999982</v>
      </c>
      <c r="AM305" t="s">
        <v>914</v>
      </c>
      <c r="AN305">
        <v>2580</v>
      </c>
      <c r="AO305">
        <v>1</v>
      </c>
      <c r="AP305" s="1">
        <v>57925.01</v>
      </c>
      <c r="AQ305" s="1">
        <v>32485</v>
      </c>
      <c r="AR305">
        <f t="shared" si="94"/>
        <v>0</v>
      </c>
    </row>
    <row r="306" spans="1:44">
      <c r="A306" s="191">
        <v>2609</v>
      </c>
      <c r="B306" s="191">
        <v>2609</v>
      </c>
      <c r="C306" s="8">
        <f t="shared" si="95"/>
        <v>0</v>
      </c>
      <c r="D306" s="140">
        <v>458.6</v>
      </c>
      <c r="E306" s="140">
        <v>18.62</v>
      </c>
      <c r="F306" s="140">
        <f t="shared" si="96"/>
        <v>18.62</v>
      </c>
      <c r="G306" s="1">
        <f t="shared" si="97"/>
        <v>47087.213600000003</v>
      </c>
      <c r="H306" s="139">
        <v>0</v>
      </c>
      <c r="I306" s="8">
        <f t="shared" si="98"/>
        <v>0</v>
      </c>
      <c r="J306" s="1">
        <f t="shared" si="99"/>
        <v>0</v>
      </c>
      <c r="K306" s="1">
        <f t="shared" si="100"/>
        <v>47087.213600000003</v>
      </c>
      <c r="L306" s="139">
        <v>35965.86</v>
      </c>
      <c r="M306" s="1">
        <f t="shared" si="101"/>
        <v>35965.86</v>
      </c>
      <c r="N306" s="8">
        <f t="shared" si="102"/>
        <v>47087.213600000003</v>
      </c>
      <c r="O306" s="8">
        <f t="shared" si="103"/>
        <v>0</v>
      </c>
      <c r="P306" s="139">
        <v>0</v>
      </c>
      <c r="Q306" s="1">
        <f t="shared" si="104"/>
        <v>0</v>
      </c>
      <c r="R306" s="139">
        <v>0</v>
      </c>
      <c r="S306" s="1">
        <f t="shared" si="105"/>
        <v>0</v>
      </c>
      <c r="T306" s="8">
        <f t="shared" si="90"/>
        <v>47087.213600000003</v>
      </c>
      <c r="U306" s="141">
        <v>2609</v>
      </c>
      <c r="V306" s="141" t="s">
        <v>1322</v>
      </c>
      <c r="W306" s="95">
        <f t="shared" si="91"/>
        <v>0</v>
      </c>
      <c r="X306" s="139">
        <v>470.25399999999996</v>
      </c>
      <c r="Y306" s="142">
        <v>2609</v>
      </c>
      <c r="Z306" s="143">
        <f t="shared" si="92"/>
        <v>0</v>
      </c>
      <c r="AA306" s="144">
        <v>4050430</v>
      </c>
      <c r="AB306" s="126">
        <f t="shared" si="106"/>
        <v>8613.2813330668123</v>
      </c>
      <c r="AC306" s="127">
        <f t="shared" si="107"/>
        <v>0.97887652023966099</v>
      </c>
      <c r="AD306" s="127">
        <f t="shared" si="108"/>
        <v>2.1123479760339015E-2</v>
      </c>
      <c r="AE306" s="1">
        <f t="shared" si="93"/>
        <v>47087.213600000003</v>
      </c>
      <c r="AF306" s="8">
        <f t="shared" si="109"/>
        <v>994.64580345036006</v>
      </c>
      <c r="AG306" s="1"/>
      <c r="AH306" s="8">
        <f t="shared" si="110"/>
        <v>994.64580345036006</v>
      </c>
      <c r="AI306">
        <v>2609</v>
      </c>
      <c r="AJ306" s="1">
        <v>458.6</v>
      </c>
      <c r="AK306" s="1">
        <v>455.72200000000004</v>
      </c>
      <c r="AM306" t="s">
        <v>914</v>
      </c>
      <c r="AN306">
        <v>2609</v>
      </c>
      <c r="AO306">
        <v>1</v>
      </c>
      <c r="AP306" s="1">
        <v>47087.21</v>
      </c>
      <c r="AQ306" s="1">
        <v>20351.45</v>
      </c>
      <c r="AR306">
        <f t="shared" si="94"/>
        <v>0</v>
      </c>
    </row>
    <row r="307" spans="1:44">
      <c r="A307" s="191">
        <v>2683</v>
      </c>
      <c r="B307" s="191">
        <v>2683</v>
      </c>
      <c r="C307" s="8">
        <f t="shared" si="95"/>
        <v>0</v>
      </c>
      <c r="D307" s="140">
        <v>420</v>
      </c>
      <c r="E307" s="140">
        <v>58.74</v>
      </c>
      <c r="F307" s="140">
        <f t="shared" si="96"/>
        <v>58.74</v>
      </c>
      <c r="G307" s="1">
        <f t="shared" si="97"/>
        <v>81060</v>
      </c>
      <c r="H307" s="139">
        <v>70153.48</v>
      </c>
      <c r="I307" s="8">
        <f t="shared" si="98"/>
        <v>1</v>
      </c>
      <c r="J307" s="1">
        <f t="shared" si="99"/>
        <v>70153.48</v>
      </c>
      <c r="K307" s="1">
        <f t="shared" si="100"/>
        <v>151213.47999999998</v>
      </c>
      <c r="L307" s="139">
        <v>116853.48</v>
      </c>
      <c r="M307" s="1">
        <f t="shared" si="101"/>
        <v>116853.48</v>
      </c>
      <c r="N307" s="8">
        <f t="shared" si="102"/>
        <v>151213.47999999998</v>
      </c>
      <c r="O307" s="8">
        <f t="shared" si="103"/>
        <v>0</v>
      </c>
      <c r="P307" s="139">
        <v>0</v>
      </c>
      <c r="Q307" s="1">
        <f t="shared" si="104"/>
        <v>0</v>
      </c>
      <c r="R307" s="139">
        <v>0</v>
      </c>
      <c r="S307" s="1">
        <f t="shared" si="105"/>
        <v>0</v>
      </c>
      <c r="T307" s="8">
        <f t="shared" si="90"/>
        <v>151213.47999999998</v>
      </c>
      <c r="U307" s="141">
        <v>2683</v>
      </c>
      <c r="V307" s="141" t="s">
        <v>1323</v>
      </c>
      <c r="W307" s="95">
        <f t="shared" si="91"/>
        <v>0</v>
      </c>
      <c r="X307" s="139">
        <v>467.13400000000001</v>
      </c>
      <c r="Y307" s="142">
        <v>2683</v>
      </c>
      <c r="Z307" s="143">
        <f t="shared" si="92"/>
        <v>0</v>
      </c>
      <c r="AA307" s="144">
        <v>1866121</v>
      </c>
      <c r="AB307" s="126">
        <f t="shared" si="106"/>
        <v>3994.8301772082527</v>
      </c>
      <c r="AC307" s="127">
        <f t="shared" si="107"/>
        <v>0.45400182713196763</v>
      </c>
      <c r="AD307" s="127">
        <f t="shared" si="108"/>
        <v>0.54599817286803232</v>
      </c>
      <c r="AE307" s="1">
        <f t="shared" si="93"/>
        <v>81060</v>
      </c>
      <c r="AF307" s="8">
        <f t="shared" si="109"/>
        <v>44258.611892682697</v>
      </c>
      <c r="AG307" s="1"/>
      <c r="AH307" s="8">
        <f t="shared" si="110"/>
        <v>44258.611892682697</v>
      </c>
      <c r="AI307">
        <v>2683</v>
      </c>
      <c r="AJ307" s="1">
        <v>420</v>
      </c>
      <c r="AK307" s="1">
        <v>418.892</v>
      </c>
      <c r="AM307" t="s">
        <v>914</v>
      </c>
      <c r="AN307">
        <v>2683</v>
      </c>
      <c r="AO307">
        <v>1</v>
      </c>
      <c r="AP307" s="1">
        <v>81060</v>
      </c>
      <c r="AQ307" s="1">
        <v>19820</v>
      </c>
      <c r="AR307">
        <f t="shared" si="94"/>
        <v>0</v>
      </c>
    </row>
    <row r="308" spans="1:44">
      <c r="A308" s="191">
        <v>2687</v>
      </c>
      <c r="B308" s="191">
        <v>2687</v>
      </c>
      <c r="C308" s="8">
        <f t="shared" si="95"/>
        <v>0</v>
      </c>
      <c r="D308" s="140">
        <v>1247</v>
      </c>
      <c r="E308" s="140">
        <v>16.05</v>
      </c>
      <c r="F308" s="140">
        <f t="shared" si="96"/>
        <v>16.05</v>
      </c>
      <c r="G308" s="1">
        <f t="shared" si="97"/>
        <v>110364.84428571428</v>
      </c>
      <c r="H308" s="139">
        <v>0</v>
      </c>
      <c r="I308" s="8">
        <f t="shared" si="98"/>
        <v>0</v>
      </c>
      <c r="J308" s="1">
        <f t="shared" si="99"/>
        <v>0</v>
      </c>
      <c r="K308" s="1">
        <f t="shared" si="100"/>
        <v>110364.84428571428</v>
      </c>
      <c r="L308" s="139">
        <v>36597.67</v>
      </c>
      <c r="M308" s="1">
        <f t="shared" si="101"/>
        <v>36597.67</v>
      </c>
      <c r="N308" s="8">
        <f t="shared" si="102"/>
        <v>110364.84428571428</v>
      </c>
      <c r="O308" s="8">
        <f t="shared" si="103"/>
        <v>0</v>
      </c>
      <c r="P308" s="139">
        <v>0</v>
      </c>
      <c r="Q308" s="1">
        <f t="shared" si="104"/>
        <v>0</v>
      </c>
      <c r="R308" s="139">
        <v>0</v>
      </c>
      <c r="S308" s="1">
        <f t="shared" si="105"/>
        <v>0</v>
      </c>
      <c r="T308" s="8">
        <f t="shared" si="90"/>
        <v>110364.84428571428</v>
      </c>
      <c r="U308" s="141">
        <v>2687</v>
      </c>
      <c r="V308" s="141" t="s">
        <v>355</v>
      </c>
      <c r="W308" s="95">
        <f t="shared" si="91"/>
        <v>0</v>
      </c>
      <c r="X308" s="139">
        <v>1184.356</v>
      </c>
      <c r="Y308" s="142">
        <v>2687</v>
      </c>
      <c r="Z308" s="143">
        <f t="shared" si="92"/>
        <v>0</v>
      </c>
      <c r="AA308" s="144">
        <v>7158224</v>
      </c>
      <c r="AB308" s="126">
        <f t="shared" si="106"/>
        <v>6043.9800195211574</v>
      </c>
      <c r="AC308" s="127">
        <f t="shared" si="107"/>
        <v>0.68688225789095059</v>
      </c>
      <c r="AD308" s="127">
        <f t="shared" si="108"/>
        <v>0.31311774210904941</v>
      </c>
      <c r="AE308" s="1">
        <f t="shared" si="93"/>
        <v>110364.84428571428</v>
      </c>
      <c r="AF308" s="8">
        <f t="shared" si="109"/>
        <v>34557.190850959683</v>
      </c>
      <c r="AG308" s="1"/>
      <c r="AH308" s="8">
        <f t="shared" si="110"/>
        <v>34557.190850959683</v>
      </c>
      <c r="AI308">
        <v>2687</v>
      </c>
      <c r="AJ308" s="1">
        <v>1247</v>
      </c>
      <c r="AK308" s="1">
        <v>1240.4559999999999</v>
      </c>
      <c r="AM308" t="s">
        <v>914</v>
      </c>
      <c r="AN308">
        <v>2687</v>
      </c>
      <c r="AO308">
        <v>1</v>
      </c>
      <c r="AP308" s="1">
        <v>110364.84</v>
      </c>
      <c r="AQ308" s="1">
        <v>0</v>
      </c>
      <c r="AR308">
        <f t="shared" si="94"/>
        <v>0</v>
      </c>
    </row>
    <row r="309" spans="1:44">
      <c r="A309" s="191">
        <v>2689</v>
      </c>
      <c r="B309" s="191">
        <v>2689</v>
      </c>
      <c r="C309" s="8">
        <f t="shared" si="95"/>
        <v>0</v>
      </c>
      <c r="D309" s="140">
        <v>1173.4000000000001</v>
      </c>
      <c r="E309" s="140">
        <v>23.31</v>
      </c>
      <c r="F309" s="140">
        <f t="shared" si="96"/>
        <v>23.31</v>
      </c>
      <c r="G309" s="1">
        <f t="shared" si="97"/>
        <v>150826.48919999998</v>
      </c>
      <c r="H309" s="139">
        <v>0</v>
      </c>
      <c r="I309" s="8">
        <f t="shared" si="98"/>
        <v>0</v>
      </c>
      <c r="J309" s="1">
        <f t="shared" si="99"/>
        <v>0</v>
      </c>
      <c r="K309" s="1">
        <f t="shared" si="100"/>
        <v>150826.48919999998</v>
      </c>
      <c r="L309" s="139">
        <v>70610</v>
      </c>
      <c r="M309" s="1">
        <f t="shared" si="101"/>
        <v>70610</v>
      </c>
      <c r="N309" s="8">
        <f t="shared" si="102"/>
        <v>150826.48919999998</v>
      </c>
      <c r="O309" s="8">
        <f t="shared" si="103"/>
        <v>0</v>
      </c>
      <c r="P309" s="139">
        <v>0</v>
      </c>
      <c r="Q309" s="1">
        <f t="shared" si="104"/>
        <v>0</v>
      </c>
      <c r="R309" s="139">
        <v>0</v>
      </c>
      <c r="S309" s="1">
        <f t="shared" si="105"/>
        <v>0</v>
      </c>
      <c r="T309" s="8">
        <f t="shared" si="90"/>
        <v>150826.48919999998</v>
      </c>
      <c r="U309" s="141">
        <v>2689</v>
      </c>
      <c r="V309" s="141" t="s">
        <v>1324</v>
      </c>
      <c r="W309" s="95">
        <f t="shared" si="91"/>
        <v>0</v>
      </c>
      <c r="X309" s="139">
        <v>1228.4299999999998</v>
      </c>
      <c r="Y309" s="142">
        <v>2689</v>
      </c>
      <c r="Z309" s="143">
        <f t="shared" si="92"/>
        <v>0</v>
      </c>
      <c r="AA309" s="144">
        <v>12829044</v>
      </c>
      <c r="AB309" s="126">
        <f t="shared" si="106"/>
        <v>10443.447327076025</v>
      </c>
      <c r="AC309" s="127">
        <f t="shared" si="107"/>
        <v>1</v>
      </c>
      <c r="AD309" s="127">
        <f t="shared" si="108"/>
        <v>0</v>
      </c>
      <c r="AE309" s="1">
        <f t="shared" si="93"/>
        <v>150826.48919999998</v>
      </c>
      <c r="AF309" s="8">
        <f t="shared" si="109"/>
        <v>0</v>
      </c>
      <c r="AG309" s="1"/>
      <c r="AH309" s="8">
        <f t="shared" si="110"/>
        <v>0</v>
      </c>
      <c r="AI309">
        <v>2689</v>
      </c>
      <c r="AJ309" s="1">
        <v>1173.4000000000001</v>
      </c>
      <c r="AK309" s="1">
        <v>1176.71</v>
      </c>
      <c r="AM309" t="s">
        <v>914</v>
      </c>
      <c r="AN309">
        <v>2689</v>
      </c>
      <c r="AO309">
        <v>1</v>
      </c>
      <c r="AP309" s="1">
        <v>150826.49</v>
      </c>
      <c r="AQ309" s="1">
        <v>20595</v>
      </c>
      <c r="AR309">
        <f t="shared" si="94"/>
        <v>0</v>
      </c>
    </row>
    <row r="310" spans="1:44">
      <c r="A310" s="191">
        <v>2711</v>
      </c>
      <c r="B310" s="191">
        <v>2711</v>
      </c>
      <c r="C310" s="8">
        <f t="shared" si="95"/>
        <v>0</v>
      </c>
      <c r="D310" s="140">
        <v>997.4</v>
      </c>
      <c r="E310" s="140">
        <v>42.4</v>
      </c>
      <c r="F310" s="140">
        <f t="shared" si="96"/>
        <v>42.4</v>
      </c>
      <c r="G310" s="1">
        <f t="shared" si="97"/>
        <v>192498.19999999998</v>
      </c>
      <c r="H310" s="139">
        <v>343451.27</v>
      </c>
      <c r="I310" s="8">
        <f t="shared" si="98"/>
        <v>1</v>
      </c>
      <c r="J310" s="1">
        <f t="shared" si="99"/>
        <v>343451.27</v>
      </c>
      <c r="K310" s="1">
        <f t="shared" si="100"/>
        <v>535949.47</v>
      </c>
      <c r="L310" s="139">
        <v>448484.87</v>
      </c>
      <c r="M310" s="1">
        <f t="shared" si="101"/>
        <v>448484.87</v>
      </c>
      <c r="N310" s="8">
        <f t="shared" si="102"/>
        <v>535949.47</v>
      </c>
      <c r="O310" s="8">
        <f t="shared" si="103"/>
        <v>0</v>
      </c>
      <c r="P310" s="139">
        <v>0</v>
      </c>
      <c r="Q310" s="1">
        <f t="shared" si="104"/>
        <v>0</v>
      </c>
      <c r="R310" s="139">
        <v>0</v>
      </c>
      <c r="S310" s="1">
        <f t="shared" si="105"/>
        <v>0</v>
      </c>
      <c r="T310" s="8">
        <f t="shared" si="90"/>
        <v>535949.47</v>
      </c>
      <c r="U310" s="141">
        <v>2711</v>
      </c>
      <c r="V310" s="141" t="s">
        <v>1325</v>
      </c>
      <c r="W310" s="95">
        <f t="shared" si="91"/>
        <v>0</v>
      </c>
      <c r="X310" s="139">
        <v>1029.0940000000001</v>
      </c>
      <c r="Y310" s="142">
        <v>2711</v>
      </c>
      <c r="Z310" s="143">
        <f t="shared" si="92"/>
        <v>0</v>
      </c>
      <c r="AA310" s="144">
        <v>6410260</v>
      </c>
      <c r="AB310" s="126">
        <f t="shared" si="106"/>
        <v>6229.0325276408175</v>
      </c>
      <c r="AC310" s="127">
        <f t="shared" si="107"/>
        <v>0.70791298337235053</v>
      </c>
      <c r="AD310" s="127">
        <f t="shared" si="108"/>
        <v>0.29208701662764947</v>
      </c>
      <c r="AE310" s="1">
        <f t="shared" si="93"/>
        <v>192498.19999999998</v>
      </c>
      <c r="AF310" s="8">
        <f t="shared" si="109"/>
        <v>56226.224944192589</v>
      </c>
      <c r="AG310" s="1"/>
      <c r="AH310" s="8">
        <f t="shared" si="110"/>
        <v>56226.224944192589</v>
      </c>
      <c r="AI310">
        <v>2711</v>
      </c>
      <c r="AJ310" s="1">
        <v>997.4</v>
      </c>
      <c r="AK310" s="1">
        <v>996.62</v>
      </c>
      <c r="AM310" t="s">
        <v>914</v>
      </c>
      <c r="AN310">
        <v>2711</v>
      </c>
      <c r="AO310">
        <v>1</v>
      </c>
      <c r="AP310" s="1">
        <v>192498.2</v>
      </c>
      <c r="AQ310" s="1">
        <v>41200</v>
      </c>
      <c r="AR310">
        <f t="shared" si="94"/>
        <v>0</v>
      </c>
    </row>
    <row r="311" spans="1:44">
      <c r="A311" s="191">
        <v>2752</v>
      </c>
      <c r="B311" s="191">
        <v>2752</v>
      </c>
      <c r="C311" s="8">
        <f t="shared" si="95"/>
        <v>0</v>
      </c>
      <c r="D311" s="140">
        <v>1872.2</v>
      </c>
      <c r="E311" s="140">
        <v>42.71</v>
      </c>
      <c r="F311" s="140">
        <f t="shared" si="96"/>
        <v>42.71</v>
      </c>
      <c r="G311" s="1">
        <f t="shared" si="97"/>
        <v>361334.60000000003</v>
      </c>
      <c r="H311" s="139">
        <v>682271.31</v>
      </c>
      <c r="I311" s="8">
        <f t="shared" si="98"/>
        <v>1</v>
      </c>
      <c r="J311" s="1">
        <f t="shared" si="99"/>
        <v>682271.31</v>
      </c>
      <c r="K311" s="1">
        <f t="shared" si="100"/>
        <v>1043605.9100000001</v>
      </c>
      <c r="L311" s="139">
        <v>923099.11</v>
      </c>
      <c r="M311" s="1">
        <f t="shared" si="101"/>
        <v>923099.11</v>
      </c>
      <c r="N311" s="8">
        <f t="shared" si="102"/>
        <v>1043605.9100000001</v>
      </c>
      <c r="O311" s="8">
        <f t="shared" si="103"/>
        <v>0</v>
      </c>
      <c r="P311" s="139">
        <v>0</v>
      </c>
      <c r="Q311" s="1">
        <f t="shared" si="104"/>
        <v>0</v>
      </c>
      <c r="R311" s="139">
        <v>0</v>
      </c>
      <c r="S311" s="1">
        <f t="shared" si="105"/>
        <v>0</v>
      </c>
      <c r="T311" s="8">
        <f t="shared" si="90"/>
        <v>1043605.9100000001</v>
      </c>
      <c r="U311" s="141">
        <v>2752</v>
      </c>
      <c r="V311" s="141" t="s">
        <v>1326</v>
      </c>
      <c r="W311" s="95">
        <f t="shared" si="91"/>
        <v>0</v>
      </c>
      <c r="X311" s="139">
        <v>1895.848</v>
      </c>
      <c r="Y311" s="142">
        <v>2752</v>
      </c>
      <c r="Z311" s="143">
        <f t="shared" si="92"/>
        <v>0</v>
      </c>
      <c r="AA311" s="144">
        <v>13110967</v>
      </c>
      <c r="AB311" s="126">
        <f t="shared" si="106"/>
        <v>6915.6214000278505</v>
      </c>
      <c r="AC311" s="127">
        <f t="shared" si="107"/>
        <v>0.78594198303561713</v>
      </c>
      <c r="AD311" s="127">
        <f t="shared" si="108"/>
        <v>0.21405801696438287</v>
      </c>
      <c r="AE311" s="1">
        <f t="shared" si="93"/>
        <v>361334.60000000003</v>
      </c>
      <c r="AF311" s="8">
        <f t="shared" si="109"/>
        <v>77346.567936618507</v>
      </c>
      <c r="AG311" s="1"/>
      <c r="AH311" s="8">
        <f t="shared" si="110"/>
        <v>77346.567936618507</v>
      </c>
      <c r="AI311">
        <v>2752</v>
      </c>
      <c r="AJ311" s="1">
        <v>1872.2</v>
      </c>
      <c r="AK311" s="1">
        <v>1865.1559999999999</v>
      </c>
      <c r="AM311" t="s">
        <v>914</v>
      </c>
      <c r="AN311">
        <v>2752</v>
      </c>
      <c r="AO311">
        <v>1</v>
      </c>
      <c r="AP311" s="1">
        <v>361334.6</v>
      </c>
      <c r="AQ311" s="1">
        <v>121007</v>
      </c>
      <c r="AR311">
        <f t="shared" si="94"/>
        <v>0</v>
      </c>
    </row>
    <row r="312" spans="1:44">
      <c r="A312" s="191">
        <v>2753</v>
      </c>
      <c r="B312" s="191">
        <v>2753</v>
      </c>
      <c r="C312" s="8">
        <f t="shared" si="95"/>
        <v>0</v>
      </c>
      <c r="D312" s="140">
        <v>979.4</v>
      </c>
      <c r="E312" s="140">
        <v>31.43</v>
      </c>
      <c r="F312" s="140">
        <f t="shared" si="96"/>
        <v>31.43</v>
      </c>
      <c r="G312" s="1">
        <f t="shared" si="97"/>
        <v>169743.7316</v>
      </c>
      <c r="H312" s="139">
        <v>0</v>
      </c>
      <c r="I312" s="8">
        <f t="shared" si="98"/>
        <v>0</v>
      </c>
      <c r="J312" s="1">
        <f t="shared" si="99"/>
        <v>0</v>
      </c>
      <c r="K312" s="1">
        <f t="shared" si="100"/>
        <v>169743.7316</v>
      </c>
      <c r="L312" s="139">
        <v>102688.08</v>
      </c>
      <c r="M312" s="1">
        <f t="shared" si="101"/>
        <v>102688.08</v>
      </c>
      <c r="N312" s="8">
        <f t="shared" si="102"/>
        <v>169743.7316</v>
      </c>
      <c r="O312" s="8">
        <f t="shared" si="103"/>
        <v>0</v>
      </c>
      <c r="P312" s="139">
        <v>0</v>
      </c>
      <c r="Q312" s="1">
        <f t="shared" si="104"/>
        <v>0</v>
      </c>
      <c r="R312" s="139">
        <v>0</v>
      </c>
      <c r="S312" s="1">
        <f t="shared" si="105"/>
        <v>0</v>
      </c>
      <c r="T312" s="8">
        <f t="shared" si="90"/>
        <v>169743.7316</v>
      </c>
      <c r="U312" s="141">
        <v>2753</v>
      </c>
      <c r="V312" s="141" t="s">
        <v>1327</v>
      </c>
      <c r="W312" s="95">
        <f t="shared" si="91"/>
        <v>0</v>
      </c>
      <c r="X312" s="139">
        <v>1018.2</v>
      </c>
      <c r="Y312" s="142">
        <v>2753</v>
      </c>
      <c r="Z312" s="143">
        <f t="shared" si="92"/>
        <v>0</v>
      </c>
      <c r="AA312" s="144">
        <v>5438836</v>
      </c>
      <c r="AB312" s="126">
        <f t="shared" si="106"/>
        <v>5341.6185425260264</v>
      </c>
      <c r="AC312" s="127">
        <f t="shared" si="107"/>
        <v>0.60706074365433327</v>
      </c>
      <c r="AD312" s="127">
        <f t="shared" si="108"/>
        <v>0.39293925634566673</v>
      </c>
      <c r="AE312" s="1">
        <f t="shared" si="93"/>
        <v>169743.7316</v>
      </c>
      <c r="AF312" s="8">
        <f t="shared" si="109"/>
        <v>66698.975664242447</v>
      </c>
      <c r="AG312" s="1"/>
      <c r="AH312" s="8">
        <f t="shared" si="110"/>
        <v>66698.975664242447</v>
      </c>
      <c r="AI312">
        <v>2753</v>
      </c>
      <c r="AJ312" s="1">
        <v>979.4</v>
      </c>
      <c r="AK312" s="1">
        <v>979.25</v>
      </c>
      <c r="AM312" t="s">
        <v>914</v>
      </c>
      <c r="AN312">
        <v>2753</v>
      </c>
      <c r="AO312">
        <v>1</v>
      </c>
      <c r="AP312" s="1">
        <v>169743.73</v>
      </c>
      <c r="AQ312" s="1">
        <v>46400</v>
      </c>
      <c r="AR312">
        <f t="shared" si="94"/>
        <v>0</v>
      </c>
    </row>
    <row r="313" spans="1:44">
      <c r="A313" s="191">
        <v>2754</v>
      </c>
      <c r="B313" s="191">
        <v>2754</v>
      </c>
      <c r="C313" s="8">
        <f t="shared" si="95"/>
        <v>0</v>
      </c>
      <c r="D313" s="140">
        <v>539</v>
      </c>
      <c r="E313" s="140">
        <v>60.45</v>
      </c>
      <c r="F313" s="140">
        <f t="shared" si="96"/>
        <v>60.45</v>
      </c>
      <c r="G313" s="1">
        <f t="shared" si="97"/>
        <v>104027</v>
      </c>
      <c r="H313" s="139">
        <v>110990.71</v>
      </c>
      <c r="I313" s="8">
        <f t="shared" si="98"/>
        <v>1</v>
      </c>
      <c r="J313" s="1">
        <f t="shared" si="99"/>
        <v>110990.71</v>
      </c>
      <c r="K313" s="1">
        <f t="shared" si="100"/>
        <v>215017.71000000002</v>
      </c>
      <c r="L313" s="139">
        <v>180086.71</v>
      </c>
      <c r="M313" s="1">
        <f t="shared" si="101"/>
        <v>180086.71</v>
      </c>
      <c r="N313" s="8">
        <f t="shared" si="102"/>
        <v>215017.71000000002</v>
      </c>
      <c r="O313" s="8">
        <f t="shared" si="103"/>
        <v>0</v>
      </c>
      <c r="P313" s="139">
        <v>0</v>
      </c>
      <c r="Q313" s="1">
        <f t="shared" si="104"/>
        <v>0</v>
      </c>
      <c r="R313" s="139">
        <v>0</v>
      </c>
      <c r="S313" s="1">
        <f t="shared" si="105"/>
        <v>0</v>
      </c>
      <c r="T313" s="8">
        <f t="shared" si="90"/>
        <v>215017.71000000002</v>
      </c>
      <c r="U313" s="141">
        <v>2754</v>
      </c>
      <c r="V313" s="141" t="s">
        <v>1328</v>
      </c>
      <c r="W313" s="95">
        <f t="shared" si="91"/>
        <v>0</v>
      </c>
      <c r="X313" s="139">
        <v>529.95199999999988</v>
      </c>
      <c r="Y313" s="142">
        <v>2754</v>
      </c>
      <c r="Z313" s="143">
        <f t="shared" si="92"/>
        <v>0</v>
      </c>
      <c r="AA313" s="144">
        <v>5751138</v>
      </c>
      <c r="AB313" s="126">
        <f t="shared" si="106"/>
        <v>10852.186613127229</v>
      </c>
      <c r="AC313" s="127">
        <f t="shared" si="107"/>
        <v>1</v>
      </c>
      <c r="AD313" s="127">
        <f t="shared" si="108"/>
        <v>0</v>
      </c>
      <c r="AE313" s="1">
        <f t="shared" si="93"/>
        <v>104027</v>
      </c>
      <c r="AF313" s="8">
        <f t="shared" si="109"/>
        <v>0</v>
      </c>
      <c r="AG313" s="1"/>
      <c r="AH313" s="8">
        <f t="shared" si="110"/>
        <v>0</v>
      </c>
      <c r="AI313">
        <v>2754</v>
      </c>
      <c r="AJ313" s="1">
        <v>539</v>
      </c>
      <c r="AK313" s="1">
        <v>542.26199999999994</v>
      </c>
      <c r="AM313" t="s">
        <v>914</v>
      </c>
      <c r="AN313">
        <v>2754</v>
      </c>
      <c r="AO313">
        <v>1</v>
      </c>
      <c r="AP313" s="1">
        <v>104027</v>
      </c>
      <c r="AQ313" s="1">
        <v>34600</v>
      </c>
      <c r="AR313">
        <f t="shared" si="94"/>
        <v>0</v>
      </c>
    </row>
    <row r="314" spans="1:44">
      <c r="A314" s="191">
        <v>2759</v>
      </c>
      <c r="B314" s="191">
        <v>2759</v>
      </c>
      <c r="C314" s="8">
        <f t="shared" si="95"/>
        <v>0</v>
      </c>
      <c r="D314" s="140">
        <v>267.8</v>
      </c>
      <c r="E314" s="140">
        <v>59.96</v>
      </c>
      <c r="F314" s="140">
        <f t="shared" si="96"/>
        <v>59.96</v>
      </c>
      <c r="G314" s="1">
        <f t="shared" si="97"/>
        <v>51685.4</v>
      </c>
      <c r="H314" s="139">
        <v>0</v>
      </c>
      <c r="I314" s="8">
        <f t="shared" si="98"/>
        <v>0</v>
      </c>
      <c r="J314" s="1">
        <f t="shared" si="99"/>
        <v>0</v>
      </c>
      <c r="K314" s="1">
        <f t="shared" si="100"/>
        <v>51685.4</v>
      </c>
      <c r="L314" s="139">
        <v>44347.55</v>
      </c>
      <c r="M314" s="1">
        <f t="shared" si="101"/>
        <v>44347.55</v>
      </c>
      <c r="N314" s="8">
        <f t="shared" si="102"/>
        <v>51685.4</v>
      </c>
      <c r="O314" s="8">
        <f t="shared" si="103"/>
        <v>0</v>
      </c>
      <c r="P314" s="139">
        <v>0</v>
      </c>
      <c r="Q314" s="1">
        <f t="shared" si="104"/>
        <v>0</v>
      </c>
      <c r="R314" s="139">
        <v>0</v>
      </c>
      <c r="S314" s="1">
        <f t="shared" si="105"/>
        <v>0</v>
      </c>
      <c r="T314" s="8">
        <f t="shared" si="90"/>
        <v>51685.4</v>
      </c>
      <c r="U314" s="141">
        <v>2759</v>
      </c>
      <c r="V314" s="141" t="s">
        <v>1329</v>
      </c>
      <c r="W314" s="95">
        <f t="shared" si="91"/>
        <v>0</v>
      </c>
      <c r="X314" s="139">
        <v>293.45600000000002</v>
      </c>
      <c r="Y314" s="142">
        <v>2759</v>
      </c>
      <c r="Z314" s="143">
        <f t="shared" si="92"/>
        <v>0</v>
      </c>
      <c r="AA314" s="144">
        <v>1219613</v>
      </c>
      <c r="AB314" s="126">
        <f t="shared" si="106"/>
        <v>4156.0336132162911</v>
      </c>
      <c r="AC314" s="127">
        <f t="shared" si="107"/>
        <v>0.47232216898408269</v>
      </c>
      <c r="AD314" s="127">
        <f t="shared" si="108"/>
        <v>0.52767783101591736</v>
      </c>
      <c r="AE314" s="1">
        <f t="shared" si="93"/>
        <v>51685.4</v>
      </c>
      <c r="AF314" s="8">
        <f t="shared" si="109"/>
        <v>27273.239767190094</v>
      </c>
      <c r="AG314" s="1"/>
      <c r="AH314" s="8">
        <f t="shared" si="110"/>
        <v>27273.239767190094</v>
      </c>
      <c r="AI314">
        <v>2759</v>
      </c>
      <c r="AJ314" s="1">
        <v>267.8</v>
      </c>
      <c r="AK314" s="1">
        <v>266.81200000000001</v>
      </c>
      <c r="AM314" t="s">
        <v>914</v>
      </c>
      <c r="AN314">
        <v>2759</v>
      </c>
      <c r="AO314">
        <v>1</v>
      </c>
      <c r="AP314" s="1">
        <v>51685.4</v>
      </c>
      <c r="AQ314" s="1">
        <v>27208.35</v>
      </c>
      <c r="AR314">
        <f t="shared" si="94"/>
        <v>0</v>
      </c>
    </row>
    <row r="315" spans="1:44">
      <c r="A315" s="191">
        <v>2769</v>
      </c>
      <c r="B315" s="191">
        <v>2769</v>
      </c>
      <c r="C315" s="8">
        <f t="shared" si="95"/>
        <v>0</v>
      </c>
      <c r="D315" s="140">
        <v>1162</v>
      </c>
      <c r="E315" s="140">
        <v>29.69</v>
      </c>
      <c r="F315" s="140">
        <f t="shared" si="96"/>
        <v>29.69</v>
      </c>
      <c r="G315" s="1">
        <f t="shared" si="97"/>
        <v>190241.644</v>
      </c>
      <c r="H315" s="139">
        <v>137100.26</v>
      </c>
      <c r="I315" s="8">
        <f t="shared" si="98"/>
        <v>1</v>
      </c>
      <c r="J315" s="1">
        <f t="shared" si="99"/>
        <v>137100.26</v>
      </c>
      <c r="K315" s="1">
        <f t="shared" si="100"/>
        <v>327341.90399999998</v>
      </c>
      <c r="L315" s="139">
        <v>231285.57</v>
      </c>
      <c r="M315" s="1">
        <f t="shared" si="101"/>
        <v>231285.57</v>
      </c>
      <c r="N315" s="8">
        <f t="shared" si="102"/>
        <v>327341.90399999998</v>
      </c>
      <c r="O315" s="8">
        <f t="shared" si="103"/>
        <v>0</v>
      </c>
      <c r="P315" s="139">
        <v>0</v>
      </c>
      <c r="Q315" s="1">
        <f t="shared" si="104"/>
        <v>0</v>
      </c>
      <c r="R315" s="139">
        <v>0</v>
      </c>
      <c r="S315" s="1">
        <f t="shared" si="105"/>
        <v>0</v>
      </c>
      <c r="T315" s="8">
        <f t="shared" si="90"/>
        <v>327341.90399999998</v>
      </c>
      <c r="U315" s="141">
        <v>2769</v>
      </c>
      <c r="V315" s="141" t="s">
        <v>362</v>
      </c>
      <c r="W315" s="95">
        <f t="shared" si="91"/>
        <v>0</v>
      </c>
      <c r="X315" s="139">
        <v>1095.1689999999999</v>
      </c>
      <c r="Y315" s="142" t="s">
        <v>1349</v>
      </c>
      <c r="Z315" s="143">
        <f t="shared" si="92"/>
        <v>0</v>
      </c>
      <c r="AA315" s="144">
        <v>7111421</v>
      </c>
      <c r="AB315" s="126">
        <f t="shared" si="106"/>
        <v>6493.4462169765584</v>
      </c>
      <c r="AC315" s="127">
        <f t="shared" si="107"/>
        <v>0.73796289607252508</v>
      </c>
      <c r="AD315" s="127">
        <f t="shared" si="108"/>
        <v>0.26203710392747492</v>
      </c>
      <c r="AE315" s="1">
        <f t="shared" si="93"/>
        <v>224266</v>
      </c>
      <c r="AF315" s="8">
        <f t="shared" si="109"/>
        <v>58766.013149399092</v>
      </c>
      <c r="AG315" s="1"/>
      <c r="AH315" s="8">
        <f t="shared" si="110"/>
        <v>58766.013149399092</v>
      </c>
      <c r="AI315">
        <v>2769</v>
      </c>
      <c r="AJ315" s="1">
        <v>1162</v>
      </c>
      <c r="AK315" s="1">
        <v>1156.1759999999999</v>
      </c>
      <c r="AM315" t="s">
        <v>914</v>
      </c>
      <c r="AN315">
        <v>2769</v>
      </c>
      <c r="AO315">
        <v>1</v>
      </c>
      <c r="AP315" s="1">
        <v>190241.64</v>
      </c>
      <c r="AQ315" s="1">
        <v>31100</v>
      </c>
      <c r="AR315">
        <f t="shared" si="94"/>
        <v>0</v>
      </c>
    </row>
    <row r="316" spans="1:44">
      <c r="A316" s="191">
        <v>2805</v>
      </c>
      <c r="B316" s="191">
        <v>2805</v>
      </c>
      <c r="C316" s="8">
        <f t="shared" si="95"/>
        <v>0</v>
      </c>
      <c r="D316" s="140">
        <v>1224.4000000000001</v>
      </c>
      <c r="E316" s="140">
        <v>46.65</v>
      </c>
      <c r="F316" s="140">
        <f t="shared" si="96"/>
        <v>46.65</v>
      </c>
      <c r="G316" s="1">
        <f t="shared" si="97"/>
        <v>236309.2</v>
      </c>
      <c r="H316" s="139">
        <v>554796.49</v>
      </c>
      <c r="I316" s="8">
        <f t="shared" si="98"/>
        <v>1</v>
      </c>
      <c r="J316" s="1">
        <f t="shared" si="99"/>
        <v>554796.49</v>
      </c>
      <c r="K316" s="1">
        <f t="shared" si="100"/>
        <v>791105.69</v>
      </c>
      <c r="L316" s="139">
        <v>700721.62</v>
      </c>
      <c r="M316" s="1">
        <f t="shared" si="101"/>
        <v>700721.62</v>
      </c>
      <c r="N316" s="8">
        <f t="shared" si="102"/>
        <v>791105.69</v>
      </c>
      <c r="O316" s="8">
        <f t="shared" si="103"/>
        <v>0</v>
      </c>
      <c r="P316" s="139">
        <v>0</v>
      </c>
      <c r="Q316" s="1">
        <f t="shared" si="104"/>
        <v>0</v>
      </c>
      <c r="R316" s="139">
        <v>1660.81</v>
      </c>
      <c r="S316" s="1">
        <f t="shared" si="105"/>
        <v>1660.81</v>
      </c>
      <c r="T316" s="8">
        <f t="shared" si="90"/>
        <v>792766.5</v>
      </c>
      <c r="U316" s="141">
        <v>2805</v>
      </c>
      <c r="V316" s="141" t="s">
        <v>1330</v>
      </c>
      <c r="W316" s="95">
        <f t="shared" si="91"/>
        <v>0</v>
      </c>
      <c r="X316" s="139">
        <v>1204.1619999999998</v>
      </c>
      <c r="Y316" s="142">
        <v>2805</v>
      </c>
      <c r="Z316" s="143">
        <f t="shared" si="92"/>
        <v>0</v>
      </c>
      <c r="AA316" s="144">
        <v>6527879</v>
      </c>
      <c r="AB316" s="126">
        <f t="shared" si="106"/>
        <v>5421.0969952547921</v>
      </c>
      <c r="AC316" s="127">
        <f t="shared" si="107"/>
        <v>0.61609325846869212</v>
      </c>
      <c r="AD316" s="127">
        <f t="shared" si="108"/>
        <v>0.38390674153130788</v>
      </c>
      <c r="AE316" s="1">
        <f t="shared" si="93"/>
        <v>236309.2</v>
      </c>
      <c r="AF316" s="8">
        <f t="shared" si="109"/>
        <v>90720.694965870149</v>
      </c>
      <c r="AG316" s="1"/>
      <c r="AH316" s="8">
        <f t="shared" si="110"/>
        <v>90720.694965870149</v>
      </c>
      <c r="AI316">
        <v>2805</v>
      </c>
      <c r="AJ316" s="1">
        <v>1224.4000000000001</v>
      </c>
      <c r="AK316" s="1">
        <v>1220.2640000000001</v>
      </c>
      <c r="AM316" t="s">
        <v>914</v>
      </c>
      <c r="AN316">
        <v>2805</v>
      </c>
      <c r="AO316">
        <v>1</v>
      </c>
      <c r="AP316" s="1">
        <v>236309.2</v>
      </c>
      <c r="AQ316" s="1">
        <v>67563.53</v>
      </c>
      <c r="AR316">
        <f t="shared" si="94"/>
        <v>0</v>
      </c>
    </row>
    <row r="317" spans="1:44">
      <c r="A317" s="191">
        <v>2835</v>
      </c>
      <c r="B317" s="191">
        <v>2835</v>
      </c>
      <c r="C317" s="8">
        <f t="shared" si="95"/>
        <v>0</v>
      </c>
      <c r="D317" s="140">
        <v>687.2</v>
      </c>
      <c r="E317" s="140">
        <v>37.94</v>
      </c>
      <c r="F317" s="140">
        <f t="shared" si="96"/>
        <v>37.94</v>
      </c>
      <c r="G317" s="1">
        <f t="shared" si="97"/>
        <v>132629.6</v>
      </c>
      <c r="H317" s="139">
        <v>0</v>
      </c>
      <c r="I317" s="8">
        <f t="shared" si="98"/>
        <v>0</v>
      </c>
      <c r="J317" s="1">
        <f t="shared" si="99"/>
        <v>0</v>
      </c>
      <c r="K317" s="1">
        <f t="shared" si="100"/>
        <v>132629.6</v>
      </c>
      <c r="L317" s="139">
        <v>117910.8</v>
      </c>
      <c r="M317" s="1">
        <f t="shared" si="101"/>
        <v>117910.8</v>
      </c>
      <c r="N317" s="8">
        <f t="shared" si="102"/>
        <v>132629.6</v>
      </c>
      <c r="O317" s="8">
        <f t="shared" si="103"/>
        <v>0</v>
      </c>
      <c r="P317" s="139">
        <v>0</v>
      </c>
      <c r="Q317" s="1">
        <f t="shared" si="104"/>
        <v>0</v>
      </c>
      <c r="R317" s="139">
        <v>0</v>
      </c>
      <c r="S317" s="1">
        <f t="shared" si="105"/>
        <v>0</v>
      </c>
      <c r="T317" s="8">
        <f t="shared" si="90"/>
        <v>132629.6</v>
      </c>
      <c r="U317" s="141">
        <v>2835</v>
      </c>
      <c r="V317" s="141" t="s">
        <v>1331</v>
      </c>
      <c r="W317" s="95">
        <f t="shared" si="91"/>
        <v>0</v>
      </c>
      <c r="X317" s="139">
        <v>638.31999999999994</v>
      </c>
      <c r="Y317" s="142">
        <v>2835</v>
      </c>
      <c r="Z317" s="143">
        <f t="shared" si="92"/>
        <v>0</v>
      </c>
      <c r="AA317" s="144">
        <v>6849622</v>
      </c>
      <c r="AB317" s="126">
        <f t="shared" si="106"/>
        <v>10730.702468981077</v>
      </c>
      <c r="AC317" s="127">
        <f t="shared" si="107"/>
        <v>1</v>
      </c>
      <c r="AD317" s="127">
        <f t="shared" si="108"/>
        <v>0</v>
      </c>
      <c r="AE317" s="1">
        <f t="shared" si="93"/>
        <v>132629.6</v>
      </c>
      <c r="AF317" s="8">
        <f t="shared" si="109"/>
        <v>0</v>
      </c>
      <c r="AG317" s="1"/>
      <c r="AH317" s="8">
        <f t="shared" si="110"/>
        <v>0</v>
      </c>
      <c r="AI317">
        <v>2835</v>
      </c>
      <c r="AJ317" s="1">
        <v>687.2</v>
      </c>
      <c r="AK317" s="1">
        <v>688.90199999999993</v>
      </c>
      <c r="AM317" t="s">
        <v>914</v>
      </c>
      <c r="AN317">
        <v>2835</v>
      </c>
      <c r="AO317">
        <v>1</v>
      </c>
      <c r="AP317" s="1">
        <v>132629.6</v>
      </c>
      <c r="AQ317" s="1">
        <v>73930</v>
      </c>
      <c r="AR317">
        <f t="shared" si="94"/>
        <v>0</v>
      </c>
    </row>
    <row r="318" spans="1:44">
      <c r="A318" s="191">
        <v>2853</v>
      </c>
      <c r="B318" s="191">
        <v>2853</v>
      </c>
      <c r="C318" s="8">
        <f t="shared" si="95"/>
        <v>0</v>
      </c>
      <c r="D318" s="140">
        <v>833.4</v>
      </c>
      <c r="E318" s="140">
        <v>41.85</v>
      </c>
      <c r="F318" s="140">
        <f t="shared" si="96"/>
        <v>41.85</v>
      </c>
      <c r="G318" s="1">
        <f t="shared" si="97"/>
        <v>160846.19999999998</v>
      </c>
      <c r="H318" s="139">
        <v>0</v>
      </c>
      <c r="I318" s="8">
        <f t="shared" si="98"/>
        <v>0</v>
      </c>
      <c r="J318" s="1">
        <f t="shared" si="99"/>
        <v>0</v>
      </c>
      <c r="K318" s="1">
        <f t="shared" si="100"/>
        <v>160846.19999999998</v>
      </c>
      <c r="L318" s="139">
        <v>95037.6</v>
      </c>
      <c r="M318" s="1">
        <f t="shared" si="101"/>
        <v>95037.6</v>
      </c>
      <c r="N318" s="8">
        <f t="shared" si="102"/>
        <v>160846.19999999998</v>
      </c>
      <c r="O318" s="8">
        <f t="shared" si="103"/>
        <v>0</v>
      </c>
      <c r="P318" s="139">
        <v>0</v>
      </c>
      <c r="Q318" s="1">
        <f t="shared" si="104"/>
        <v>0</v>
      </c>
      <c r="R318" s="139">
        <v>5638.6</v>
      </c>
      <c r="S318" s="1">
        <f t="shared" si="105"/>
        <v>5638.6</v>
      </c>
      <c r="T318" s="8">
        <f t="shared" si="90"/>
        <v>166484.79999999999</v>
      </c>
      <c r="U318" s="141">
        <v>2853</v>
      </c>
      <c r="V318" s="141" t="s">
        <v>1332</v>
      </c>
      <c r="W318" s="95">
        <f t="shared" si="91"/>
        <v>0</v>
      </c>
      <c r="X318" s="139">
        <v>827.83999999999992</v>
      </c>
      <c r="Y318" s="142">
        <v>2853</v>
      </c>
      <c r="Z318" s="143">
        <f t="shared" si="92"/>
        <v>0</v>
      </c>
      <c r="AA318" s="144">
        <v>11705182</v>
      </c>
      <c r="AB318" s="126">
        <f t="shared" si="106"/>
        <v>14139.425492848861</v>
      </c>
      <c r="AC318" s="127">
        <f t="shared" si="107"/>
        <v>1</v>
      </c>
      <c r="AD318" s="127">
        <f t="shared" si="108"/>
        <v>0</v>
      </c>
      <c r="AE318" s="1">
        <f t="shared" si="93"/>
        <v>160846.19999999998</v>
      </c>
      <c r="AF318" s="8">
        <f t="shared" si="109"/>
        <v>0</v>
      </c>
      <c r="AG318" s="1"/>
      <c r="AH318" s="8">
        <f t="shared" si="110"/>
        <v>0</v>
      </c>
      <c r="AI318">
        <v>2853</v>
      </c>
      <c r="AJ318" s="1">
        <v>833.4</v>
      </c>
      <c r="AK318" s="1">
        <v>829.33399999999995</v>
      </c>
      <c r="AM318" t="s">
        <v>914</v>
      </c>
      <c r="AN318">
        <v>2853</v>
      </c>
      <c r="AO318">
        <v>1</v>
      </c>
      <c r="AP318" s="1">
        <v>160846.20000000001</v>
      </c>
      <c r="AQ318" s="1">
        <v>41700</v>
      </c>
      <c r="AR318">
        <f t="shared" si="94"/>
        <v>0</v>
      </c>
    </row>
    <row r="319" spans="1:44">
      <c r="A319" s="191">
        <v>2854</v>
      </c>
      <c r="B319" s="191">
        <v>2854</v>
      </c>
      <c r="C319" s="8">
        <f t="shared" si="95"/>
        <v>0</v>
      </c>
      <c r="D319" s="140">
        <v>562</v>
      </c>
      <c r="E319" s="140">
        <v>23.47</v>
      </c>
      <c r="F319" s="140">
        <f t="shared" si="96"/>
        <v>23.47</v>
      </c>
      <c r="G319" s="1">
        <f t="shared" si="97"/>
        <v>72734.200571428562</v>
      </c>
      <c r="H319" s="139">
        <v>135940.88</v>
      </c>
      <c r="I319" s="8">
        <f t="shared" si="98"/>
        <v>1</v>
      </c>
      <c r="J319" s="1">
        <f t="shared" si="99"/>
        <v>135940.88</v>
      </c>
      <c r="K319" s="1">
        <f t="shared" si="100"/>
        <v>208675.08057142858</v>
      </c>
      <c r="L319" s="139">
        <v>178156.24</v>
      </c>
      <c r="M319" s="1">
        <f t="shared" si="101"/>
        <v>178156.24</v>
      </c>
      <c r="N319" s="8">
        <f t="shared" si="102"/>
        <v>208675.08057142858</v>
      </c>
      <c r="O319" s="8">
        <f t="shared" si="103"/>
        <v>0</v>
      </c>
      <c r="P319" s="139">
        <v>0</v>
      </c>
      <c r="Q319" s="1">
        <f t="shared" si="104"/>
        <v>0</v>
      </c>
      <c r="R319" s="139">
        <v>0</v>
      </c>
      <c r="S319" s="1">
        <f t="shared" si="105"/>
        <v>0</v>
      </c>
      <c r="T319" s="8">
        <f t="shared" si="90"/>
        <v>208675.08057142858</v>
      </c>
      <c r="U319" s="141">
        <v>2854</v>
      </c>
      <c r="V319" s="141" t="s">
        <v>1333</v>
      </c>
      <c r="W319" s="95">
        <f t="shared" si="91"/>
        <v>0</v>
      </c>
      <c r="X319" s="139">
        <v>533.96399999999994</v>
      </c>
      <c r="Y319" s="142">
        <v>2854</v>
      </c>
      <c r="Z319" s="143">
        <f t="shared" si="92"/>
        <v>0</v>
      </c>
      <c r="AA319" s="144">
        <v>5161262</v>
      </c>
      <c r="AB319" s="126">
        <f t="shared" si="106"/>
        <v>9665.9362803484892</v>
      </c>
      <c r="AC319" s="127">
        <f t="shared" si="107"/>
        <v>1</v>
      </c>
      <c r="AD319" s="127">
        <f t="shared" si="108"/>
        <v>0</v>
      </c>
      <c r="AE319" s="1">
        <f t="shared" si="93"/>
        <v>108466</v>
      </c>
      <c r="AF319" s="8">
        <f t="shared" si="109"/>
        <v>0</v>
      </c>
      <c r="AG319" s="1"/>
      <c r="AH319" s="8">
        <f t="shared" si="110"/>
        <v>0</v>
      </c>
      <c r="AI319">
        <v>2854</v>
      </c>
      <c r="AJ319" s="1">
        <v>562</v>
      </c>
      <c r="AK319" s="1">
        <v>562.20399999999995</v>
      </c>
      <c r="AM319" t="s">
        <v>914</v>
      </c>
      <c r="AN319">
        <v>2854</v>
      </c>
      <c r="AO319">
        <v>1</v>
      </c>
      <c r="AP319" s="1">
        <v>72734.2</v>
      </c>
      <c r="AQ319" s="1">
        <v>18096.25</v>
      </c>
      <c r="AR319">
        <f t="shared" si="94"/>
        <v>0</v>
      </c>
    </row>
    <row r="320" spans="1:44">
      <c r="A320" s="191">
        <v>2856</v>
      </c>
      <c r="B320" s="191">
        <v>2856</v>
      </c>
      <c r="C320" s="8">
        <f t="shared" si="95"/>
        <v>0</v>
      </c>
      <c r="D320" s="140">
        <v>334.2</v>
      </c>
      <c r="E320" s="140">
        <v>70.489999999999995</v>
      </c>
      <c r="F320" s="140">
        <f t="shared" si="96"/>
        <v>70.489999999999995</v>
      </c>
      <c r="G320" s="1">
        <f t="shared" si="97"/>
        <v>64500.6</v>
      </c>
      <c r="H320" s="139">
        <v>132329.4</v>
      </c>
      <c r="I320" s="8">
        <f t="shared" si="98"/>
        <v>1</v>
      </c>
      <c r="J320" s="1">
        <f t="shared" si="99"/>
        <v>132329.4</v>
      </c>
      <c r="K320" s="1">
        <f t="shared" si="100"/>
        <v>196830</v>
      </c>
      <c r="L320" s="139">
        <v>180218.2</v>
      </c>
      <c r="M320" s="1">
        <f t="shared" si="101"/>
        <v>180218.2</v>
      </c>
      <c r="N320" s="8">
        <f t="shared" si="102"/>
        <v>196830</v>
      </c>
      <c r="O320" s="8">
        <f t="shared" si="103"/>
        <v>0</v>
      </c>
      <c r="P320" s="139">
        <v>0</v>
      </c>
      <c r="Q320" s="1">
        <f t="shared" si="104"/>
        <v>0</v>
      </c>
      <c r="R320" s="139">
        <v>0</v>
      </c>
      <c r="S320" s="1">
        <f t="shared" si="105"/>
        <v>0</v>
      </c>
      <c r="T320" s="8">
        <f t="shared" si="90"/>
        <v>196830</v>
      </c>
      <c r="U320" s="141">
        <v>2856</v>
      </c>
      <c r="V320" s="141" t="s">
        <v>1334</v>
      </c>
      <c r="W320" s="95">
        <f t="shared" si="91"/>
        <v>0</v>
      </c>
      <c r="X320" s="139">
        <v>350.24599999999998</v>
      </c>
      <c r="Y320" s="142">
        <v>2856</v>
      </c>
      <c r="Z320" s="143">
        <f t="shared" si="92"/>
        <v>0</v>
      </c>
      <c r="AA320" s="144">
        <v>6741089</v>
      </c>
      <c r="AB320" s="126">
        <f t="shared" si="106"/>
        <v>19246.726586456378</v>
      </c>
      <c r="AC320" s="127">
        <f t="shared" si="107"/>
        <v>1</v>
      </c>
      <c r="AD320" s="127">
        <f t="shared" si="108"/>
        <v>0</v>
      </c>
      <c r="AE320" s="1">
        <f t="shared" si="93"/>
        <v>64500.6</v>
      </c>
      <c r="AF320" s="8">
        <f t="shared" si="109"/>
        <v>0</v>
      </c>
      <c r="AG320" s="1"/>
      <c r="AH320" s="8">
        <f t="shared" si="110"/>
        <v>0</v>
      </c>
      <c r="AI320">
        <v>2856</v>
      </c>
      <c r="AJ320" s="1">
        <v>334.2</v>
      </c>
      <c r="AK320" s="1">
        <v>323.35400000000004</v>
      </c>
      <c r="AM320" t="s">
        <v>914</v>
      </c>
      <c r="AN320">
        <v>2856</v>
      </c>
      <c r="AO320">
        <v>1</v>
      </c>
      <c r="AP320" s="1">
        <v>64500.6</v>
      </c>
      <c r="AQ320" s="1">
        <v>26500</v>
      </c>
      <c r="AR320">
        <f t="shared" si="94"/>
        <v>0</v>
      </c>
    </row>
    <row r="321" spans="1:44">
      <c r="A321" s="191">
        <v>2859</v>
      </c>
      <c r="B321" s="191">
        <v>2859</v>
      </c>
      <c r="C321" s="8">
        <f t="shared" si="95"/>
        <v>0</v>
      </c>
      <c r="D321" s="140">
        <v>1742.4</v>
      </c>
      <c r="E321" s="140">
        <v>46.47</v>
      </c>
      <c r="F321" s="140">
        <f t="shared" si="96"/>
        <v>46.47</v>
      </c>
      <c r="G321" s="1">
        <f t="shared" si="97"/>
        <v>336283.2</v>
      </c>
      <c r="H321" s="139">
        <v>250000</v>
      </c>
      <c r="I321" s="8">
        <f t="shared" si="98"/>
        <v>1</v>
      </c>
      <c r="J321" s="1">
        <f t="shared" si="99"/>
        <v>250000</v>
      </c>
      <c r="K321" s="1">
        <f t="shared" si="100"/>
        <v>586283.19999999995</v>
      </c>
      <c r="L321" s="139">
        <v>413153.6</v>
      </c>
      <c r="M321" s="1">
        <f t="shared" si="101"/>
        <v>413153.6</v>
      </c>
      <c r="N321" s="8">
        <f t="shared" si="102"/>
        <v>586283.19999999995</v>
      </c>
      <c r="O321" s="8">
        <f t="shared" si="103"/>
        <v>0</v>
      </c>
      <c r="P321" s="139">
        <v>0</v>
      </c>
      <c r="Q321" s="1">
        <f t="shared" si="104"/>
        <v>0</v>
      </c>
      <c r="R321" s="139">
        <v>0</v>
      </c>
      <c r="S321" s="1">
        <f t="shared" si="105"/>
        <v>0</v>
      </c>
      <c r="T321" s="8">
        <f t="shared" si="90"/>
        <v>586283.19999999995</v>
      </c>
      <c r="U321" s="141">
        <v>2859</v>
      </c>
      <c r="V321" s="141" t="s">
        <v>1335</v>
      </c>
      <c r="W321" s="95">
        <f t="shared" si="91"/>
        <v>0</v>
      </c>
      <c r="X321" s="139">
        <v>1748.7199999999998</v>
      </c>
      <c r="Y321" s="142">
        <v>2859</v>
      </c>
      <c r="Z321" s="143">
        <f t="shared" si="92"/>
        <v>0</v>
      </c>
      <c r="AA321" s="144">
        <v>10825615</v>
      </c>
      <c r="AB321" s="126">
        <f t="shared" si="106"/>
        <v>6190.5936913857004</v>
      </c>
      <c r="AC321" s="127">
        <f t="shared" si="107"/>
        <v>0.70354451184326905</v>
      </c>
      <c r="AD321" s="127">
        <f t="shared" si="108"/>
        <v>0.29645548815673095</v>
      </c>
      <c r="AE321" s="1">
        <f t="shared" si="93"/>
        <v>336283.2</v>
      </c>
      <c r="AF321" s="8">
        <f t="shared" si="109"/>
        <v>99693.000214907588</v>
      </c>
      <c r="AG321" s="1"/>
      <c r="AH321" s="8">
        <f t="shared" si="110"/>
        <v>99693.000214907588</v>
      </c>
      <c r="AI321">
        <v>2859</v>
      </c>
      <c r="AJ321" s="1">
        <v>1742.4</v>
      </c>
      <c r="AK321" s="1">
        <v>1731.5519999999997</v>
      </c>
      <c r="AM321" t="s">
        <v>914</v>
      </c>
      <c r="AN321">
        <v>2859</v>
      </c>
      <c r="AO321">
        <v>1</v>
      </c>
      <c r="AP321" s="1">
        <v>336283.2</v>
      </c>
      <c r="AQ321" s="1">
        <v>301640</v>
      </c>
      <c r="AR321">
        <f t="shared" si="94"/>
        <v>0</v>
      </c>
    </row>
    <row r="322" spans="1:44">
      <c r="A322" s="191">
        <v>2860</v>
      </c>
      <c r="B322" s="191">
        <v>2860</v>
      </c>
      <c r="C322" s="8">
        <f t="shared" si="95"/>
        <v>0</v>
      </c>
      <c r="D322" s="140">
        <v>1297.4000000000001</v>
      </c>
      <c r="E322" s="140">
        <v>54.04</v>
      </c>
      <c r="F322" s="140">
        <f t="shared" si="96"/>
        <v>54.04</v>
      </c>
      <c r="G322" s="1">
        <f t="shared" si="97"/>
        <v>250398.2</v>
      </c>
      <c r="H322" s="139">
        <v>430774.59</v>
      </c>
      <c r="I322" s="8">
        <f t="shared" si="98"/>
        <v>1</v>
      </c>
      <c r="J322" s="1">
        <f t="shared" si="99"/>
        <v>430774.59</v>
      </c>
      <c r="K322" s="1">
        <f t="shared" si="100"/>
        <v>681172.79</v>
      </c>
      <c r="L322" s="139">
        <v>550487.39</v>
      </c>
      <c r="M322" s="1">
        <f t="shared" si="101"/>
        <v>550487.39</v>
      </c>
      <c r="N322" s="8">
        <f t="shared" si="102"/>
        <v>681172.79</v>
      </c>
      <c r="O322" s="8">
        <f t="shared" si="103"/>
        <v>0</v>
      </c>
      <c r="P322" s="139">
        <v>0</v>
      </c>
      <c r="Q322" s="1">
        <f t="shared" si="104"/>
        <v>0</v>
      </c>
      <c r="R322" s="139">
        <v>0</v>
      </c>
      <c r="S322" s="1">
        <f t="shared" si="105"/>
        <v>0</v>
      </c>
      <c r="T322" s="8">
        <f t="shared" si="90"/>
        <v>681172.79</v>
      </c>
      <c r="U322" s="141">
        <v>2860</v>
      </c>
      <c r="V322" s="141" t="s">
        <v>1336</v>
      </c>
      <c r="W322" s="95">
        <f t="shared" si="91"/>
        <v>0</v>
      </c>
      <c r="X322" s="139">
        <v>1354.5339999999999</v>
      </c>
      <c r="Y322" s="142">
        <v>2860</v>
      </c>
      <c r="Z322" s="143">
        <f t="shared" si="92"/>
        <v>0</v>
      </c>
      <c r="AA322" s="144">
        <v>12348463</v>
      </c>
      <c r="AB322" s="126">
        <f t="shared" si="106"/>
        <v>9116.3920580804916</v>
      </c>
      <c r="AC322" s="127">
        <f t="shared" si="107"/>
        <v>1</v>
      </c>
      <c r="AD322" s="127">
        <f t="shared" si="108"/>
        <v>0</v>
      </c>
      <c r="AE322" s="1">
        <f t="shared" si="93"/>
        <v>250398.2</v>
      </c>
      <c r="AF322" s="8">
        <f t="shared" si="109"/>
        <v>0</v>
      </c>
      <c r="AG322" s="1"/>
      <c r="AH322" s="8">
        <f t="shared" si="110"/>
        <v>0</v>
      </c>
      <c r="AI322">
        <v>2860</v>
      </c>
      <c r="AJ322" s="1">
        <v>1297.4000000000001</v>
      </c>
      <c r="AK322" s="1">
        <v>1297.8880000000001</v>
      </c>
      <c r="AM322" t="s">
        <v>914</v>
      </c>
      <c r="AN322">
        <v>2860</v>
      </c>
      <c r="AO322">
        <v>1</v>
      </c>
      <c r="AP322" s="1">
        <v>250398.2</v>
      </c>
      <c r="AQ322" s="1">
        <v>36679.199999999997</v>
      </c>
      <c r="AR322">
        <f t="shared" si="94"/>
        <v>0</v>
      </c>
    </row>
    <row r="323" spans="1:44">
      <c r="A323" s="191">
        <v>2884</v>
      </c>
      <c r="B323" s="191">
        <v>2884</v>
      </c>
      <c r="C323" s="8">
        <f t="shared" si="95"/>
        <v>0</v>
      </c>
      <c r="D323" s="140">
        <v>397</v>
      </c>
      <c r="E323" s="140">
        <v>72.88</v>
      </c>
      <c r="F323" s="140">
        <f t="shared" si="96"/>
        <v>72.88</v>
      </c>
      <c r="G323" s="1">
        <f t="shared" si="97"/>
        <v>76621</v>
      </c>
      <c r="H323" s="139">
        <v>0</v>
      </c>
      <c r="I323" s="8">
        <f t="shared" si="98"/>
        <v>0</v>
      </c>
      <c r="J323" s="1">
        <f t="shared" si="99"/>
        <v>0</v>
      </c>
      <c r="K323" s="1">
        <f t="shared" si="100"/>
        <v>76621</v>
      </c>
      <c r="L323" s="139">
        <v>51308</v>
      </c>
      <c r="M323" s="1">
        <f t="shared" si="101"/>
        <v>51308</v>
      </c>
      <c r="N323" s="8">
        <f t="shared" si="102"/>
        <v>76621</v>
      </c>
      <c r="O323" s="8">
        <f t="shared" si="103"/>
        <v>0</v>
      </c>
      <c r="P323" s="139">
        <v>0</v>
      </c>
      <c r="Q323" s="1">
        <f t="shared" si="104"/>
        <v>0</v>
      </c>
      <c r="R323" s="139">
        <v>0</v>
      </c>
      <c r="S323" s="1">
        <f t="shared" si="105"/>
        <v>0</v>
      </c>
      <c r="T323" s="8">
        <f t="shared" si="90"/>
        <v>76621</v>
      </c>
      <c r="U323" s="141">
        <v>2884</v>
      </c>
      <c r="V323" s="141" t="s">
        <v>1337</v>
      </c>
      <c r="W323" s="95">
        <f t="shared" si="91"/>
        <v>0</v>
      </c>
      <c r="X323" s="139">
        <v>430.10999999999996</v>
      </c>
      <c r="Y323" s="142">
        <v>2884</v>
      </c>
      <c r="Z323" s="143">
        <f t="shared" si="92"/>
        <v>0</v>
      </c>
      <c r="AA323" s="144">
        <v>8526830</v>
      </c>
      <c r="AB323" s="126">
        <f t="shared" si="106"/>
        <v>19824.765757596895</v>
      </c>
      <c r="AC323" s="127">
        <f t="shared" si="107"/>
        <v>1</v>
      </c>
      <c r="AD323" s="127">
        <f t="shared" si="108"/>
        <v>0</v>
      </c>
      <c r="AE323" s="1">
        <f t="shared" si="93"/>
        <v>76621</v>
      </c>
      <c r="AF323" s="8">
        <f t="shared" si="109"/>
        <v>0</v>
      </c>
      <c r="AG323" s="1"/>
      <c r="AH323" s="8">
        <f t="shared" si="110"/>
        <v>0</v>
      </c>
      <c r="AI323">
        <v>2884</v>
      </c>
      <c r="AJ323" s="1">
        <v>397</v>
      </c>
      <c r="AK323" s="1">
        <v>401.5</v>
      </c>
      <c r="AM323" t="s">
        <v>914</v>
      </c>
      <c r="AN323">
        <v>2884</v>
      </c>
      <c r="AO323">
        <v>1</v>
      </c>
      <c r="AP323" s="1">
        <v>76621</v>
      </c>
      <c r="AQ323" s="1">
        <v>25900</v>
      </c>
      <c r="AR323">
        <f t="shared" si="94"/>
        <v>0</v>
      </c>
    </row>
    <row r="324" spans="1:44">
      <c r="A324" s="191">
        <v>2886</v>
      </c>
      <c r="B324" s="191">
        <v>2886</v>
      </c>
      <c r="C324" s="8">
        <f t="shared" si="95"/>
        <v>0</v>
      </c>
      <c r="D324" s="140">
        <v>345.2</v>
      </c>
      <c r="E324" s="140">
        <v>53.25</v>
      </c>
      <c r="F324" s="140">
        <f t="shared" si="96"/>
        <v>53.25</v>
      </c>
      <c r="G324" s="1">
        <f t="shared" si="97"/>
        <v>66623.599999999991</v>
      </c>
      <c r="H324" s="139">
        <v>0</v>
      </c>
      <c r="I324" s="8">
        <f t="shared" si="98"/>
        <v>0</v>
      </c>
      <c r="J324" s="1">
        <f t="shared" si="99"/>
        <v>0</v>
      </c>
      <c r="K324" s="1">
        <f t="shared" si="100"/>
        <v>66623.599999999991</v>
      </c>
      <c r="L324" s="139">
        <v>39253.54</v>
      </c>
      <c r="M324" s="1">
        <f t="shared" si="101"/>
        <v>39253.54</v>
      </c>
      <c r="N324" s="8">
        <f t="shared" si="102"/>
        <v>66623.599999999991</v>
      </c>
      <c r="O324" s="8">
        <f t="shared" si="103"/>
        <v>0</v>
      </c>
      <c r="P324" s="139">
        <v>0</v>
      </c>
      <c r="Q324" s="1">
        <f t="shared" si="104"/>
        <v>0</v>
      </c>
      <c r="R324" s="139">
        <v>0</v>
      </c>
      <c r="S324" s="1">
        <f t="shared" si="105"/>
        <v>0</v>
      </c>
      <c r="T324" s="8">
        <f t="shared" si="90"/>
        <v>66623.599999999991</v>
      </c>
      <c r="U324" s="141">
        <v>2886</v>
      </c>
      <c r="V324" s="141" t="s">
        <v>1338</v>
      </c>
      <c r="W324" s="95">
        <f t="shared" si="91"/>
        <v>0</v>
      </c>
      <c r="X324" s="139">
        <v>381.68600000000004</v>
      </c>
      <c r="Y324" s="142">
        <v>2886</v>
      </c>
      <c r="Z324" s="143">
        <f t="shared" si="92"/>
        <v>0</v>
      </c>
      <c r="AA324" s="144">
        <v>4229214</v>
      </c>
      <c r="AB324" s="126">
        <f t="shared" si="106"/>
        <v>11080.34876835933</v>
      </c>
      <c r="AC324" s="127">
        <f t="shared" si="107"/>
        <v>1</v>
      </c>
      <c r="AD324" s="127">
        <f t="shared" si="108"/>
        <v>0</v>
      </c>
      <c r="AE324" s="1">
        <f t="shared" si="93"/>
        <v>66623.599999999991</v>
      </c>
      <c r="AF324" s="8">
        <f t="shared" si="109"/>
        <v>0</v>
      </c>
      <c r="AG324" s="1"/>
      <c r="AH324" s="8">
        <f t="shared" si="110"/>
        <v>0</v>
      </c>
      <c r="AI324">
        <v>2886</v>
      </c>
      <c r="AJ324" s="1">
        <v>345.2</v>
      </c>
      <c r="AK324" s="1">
        <v>344.536</v>
      </c>
      <c r="AM324" t="s">
        <v>914</v>
      </c>
      <c r="AN324">
        <v>2886</v>
      </c>
      <c r="AO324">
        <v>1</v>
      </c>
      <c r="AP324" s="1">
        <v>66623.600000000006</v>
      </c>
      <c r="AQ324" s="1">
        <v>17160.740000000002</v>
      </c>
      <c r="AR324">
        <f t="shared" si="94"/>
        <v>0</v>
      </c>
    </row>
    <row r="325" spans="1:44">
      <c r="A325" s="191">
        <v>2888</v>
      </c>
      <c r="B325" s="191">
        <v>2888</v>
      </c>
      <c r="C325" s="8">
        <f t="shared" si="95"/>
        <v>0</v>
      </c>
      <c r="D325" s="140">
        <v>361.2</v>
      </c>
      <c r="E325" s="140">
        <v>54.3</v>
      </c>
      <c r="F325" s="140">
        <f t="shared" si="96"/>
        <v>54.3</v>
      </c>
      <c r="G325" s="1">
        <f t="shared" si="97"/>
        <v>69711.599999999991</v>
      </c>
      <c r="H325" s="139">
        <v>0</v>
      </c>
      <c r="I325" s="8">
        <f t="shared" si="98"/>
        <v>0</v>
      </c>
      <c r="J325" s="1">
        <f t="shared" si="99"/>
        <v>0</v>
      </c>
      <c r="K325" s="1">
        <f t="shared" si="100"/>
        <v>69711.599999999991</v>
      </c>
      <c r="L325" s="139">
        <v>39441.800000000003</v>
      </c>
      <c r="M325" s="1">
        <f t="shared" si="101"/>
        <v>39441.800000000003</v>
      </c>
      <c r="N325" s="8">
        <f t="shared" si="102"/>
        <v>69711.599999999991</v>
      </c>
      <c r="O325" s="8">
        <f t="shared" si="103"/>
        <v>0</v>
      </c>
      <c r="P325" s="139">
        <v>0</v>
      </c>
      <c r="Q325" s="1">
        <f t="shared" si="104"/>
        <v>0</v>
      </c>
      <c r="R325" s="139">
        <v>0</v>
      </c>
      <c r="S325" s="1">
        <f t="shared" si="105"/>
        <v>0</v>
      </c>
      <c r="T325" s="8">
        <f t="shared" si="90"/>
        <v>69711.599999999991</v>
      </c>
      <c r="U325" s="141">
        <v>2888</v>
      </c>
      <c r="V325" s="141" t="s">
        <v>372</v>
      </c>
      <c r="W325" s="95">
        <f t="shared" si="91"/>
        <v>0</v>
      </c>
      <c r="X325" s="139">
        <v>362.06399999999996</v>
      </c>
      <c r="Y325" s="142">
        <v>2888</v>
      </c>
      <c r="Z325" s="143">
        <f t="shared" si="92"/>
        <v>0</v>
      </c>
      <c r="AA325" s="144">
        <v>6870275</v>
      </c>
      <c r="AB325" s="126">
        <f t="shared" si="106"/>
        <v>18975.305470855983</v>
      </c>
      <c r="AC325" s="127">
        <f t="shared" si="107"/>
        <v>1</v>
      </c>
      <c r="AD325" s="127">
        <f t="shared" si="108"/>
        <v>0</v>
      </c>
      <c r="AE325" s="1">
        <f t="shared" si="93"/>
        <v>69711.599999999991</v>
      </c>
      <c r="AF325" s="8">
        <f t="shared" si="109"/>
        <v>0</v>
      </c>
      <c r="AG325" s="1"/>
      <c r="AH325" s="8">
        <f t="shared" si="110"/>
        <v>0</v>
      </c>
      <c r="AI325">
        <v>2888</v>
      </c>
      <c r="AJ325" s="1">
        <v>361.2</v>
      </c>
      <c r="AK325" s="1">
        <v>358.41199999999992</v>
      </c>
      <c r="AM325" t="s">
        <v>914</v>
      </c>
      <c r="AN325">
        <v>2888</v>
      </c>
      <c r="AO325">
        <v>1</v>
      </c>
      <c r="AP325" s="1">
        <v>69711.600000000006</v>
      </c>
      <c r="AQ325" s="1">
        <v>16325</v>
      </c>
      <c r="AR325">
        <f t="shared" si="94"/>
        <v>0</v>
      </c>
    </row>
    <row r="326" spans="1:44">
      <c r="A326" s="191">
        <v>2889</v>
      </c>
      <c r="B326" s="191">
        <v>2889</v>
      </c>
      <c r="C326" s="8">
        <f t="shared" si="95"/>
        <v>0</v>
      </c>
      <c r="D326" s="140">
        <v>774.2</v>
      </c>
      <c r="E326" s="140">
        <v>35.880000000000003</v>
      </c>
      <c r="F326" s="140">
        <f t="shared" si="96"/>
        <v>35.880000000000003</v>
      </c>
      <c r="G326" s="1">
        <f t="shared" si="97"/>
        <v>149420.6</v>
      </c>
      <c r="H326" s="139">
        <v>0</v>
      </c>
      <c r="I326" s="8">
        <f t="shared" si="98"/>
        <v>0</v>
      </c>
      <c r="J326" s="1">
        <f t="shared" si="99"/>
        <v>0</v>
      </c>
      <c r="K326" s="1">
        <f t="shared" si="100"/>
        <v>149420.6</v>
      </c>
      <c r="L326" s="139">
        <v>49548.800000000003</v>
      </c>
      <c r="M326" s="1">
        <f t="shared" si="101"/>
        <v>49548.800000000003</v>
      </c>
      <c r="N326" s="8">
        <f t="shared" si="102"/>
        <v>149420.6</v>
      </c>
      <c r="O326" s="8">
        <f t="shared" si="103"/>
        <v>0</v>
      </c>
      <c r="P326" s="139">
        <v>0</v>
      </c>
      <c r="Q326" s="1">
        <f t="shared" si="104"/>
        <v>0</v>
      </c>
      <c r="R326" s="139">
        <v>0</v>
      </c>
      <c r="S326" s="1">
        <f t="shared" si="105"/>
        <v>0</v>
      </c>
      <c r="T326" s="8">
        <f t="shared" si="90"/>
        <v>149420.6</v>
      </c>
      <c r="U326" s="141">
        <v>2889</v>
      </c>
      <c r="V326" s="141" t="s">
        <v>1339</v>
      </c>
      <c r="W326" s="95">
        <f t="shared" si="91"/>
        <v>0</v>
      </c>
      <c r="X326" s="139">
        <v>752.6819999999999</v>
      </c>
      <c r="Y326" s="142">
        <v>2889</v>
      </c>
      <c r="Z326" s="143">
        <f t="shared" si="92"/>
        <v>0</v>
      </c>
      <c r="AA326" s="144">
        <v>10520257</v>
      </c>
      <c r="AB326" s="126">
        <f t="shared" si="106"/>
        <v>13977.027483053935</v>
      </c>
      <c r="AC326" s="127">
        <f t="shared" si="107"/>
        <v>1</v>
      </c>
      <c r="AD326" s="127">
        <f t="shared" si="108"/>
        <v>0</v>
      </c>
      <c r="AE326" s="1">
        <f t="shared" si="93"/>
        <v>149420.6</v>
      </c>
      <c r="AF326" s="8">
        <f t="shared" si="109"/>
        <v>0</v>
      </c>
      <c r="AG326" s="1"/>
      <c r="AH326" s="8">
        <f t="shared" si="110"/>
        <v>0</v>
      </c>
      <c r="AI326">
        <v>2889</v>
      </c>
      <c r="AJ326" s="1">
        <v>774.2</v>
      </c>
      <c r="AK326" s="1">
        <v>770.61800000000005</v>
      </c>
      <c r="AM326" t="s">
        <v>914</v>
      </c>
      <c r="AN326">
        <v>2889</v>
      </c>
      <c r="AO326">
        <v>1</v>
      </c>
      <c r="AP326" s="1">
        <v>149420.6</v>
      </c>
      <c r="AQ326" s="1">
        <v>0</v>
      </c>
      <c r="AR326">
        <f t="shared" si="94"/>
        <v>0</v>
      </c>
    </row>
    <row r="327" spans="1:44">
      <c r="A327" s="191">
        <v>2890</v>
      </c>
      <c r="B327" s="191">
        <v>2890</v>
      </c>
      <c r="C327" s="8">
        <f t="shared" si="95"/>
        <v>0</v>
      </c>
      <c r="D327" s="140">
        <v>521.6</v>
      </c>
      <c r="E327" s="140">
        <v>75.38</v>
      </c>
      <c r="F327" s="140">
        <f t="shared" si="96"/>
        <v>75.38</v>
      </c>
      <c r="G327" s="1">
        <f t="shared" si="97"/>
        <v>100668.8</v>
      </c>
      <c r="H327" s="139">
        <v>264557.18</v>
      </c>
      <c r="I327" s="8">
        <f t="shared" si="98"/>
        <v>1</v>
      </c>
      <c r="J327" s="1">
        <f t="shared" si="99"/>
        <v>264557.18</v>
      </c>
      <c r="K327" s="1">
        <f t="shared" si="100"/>
        <v>365225.98</v>
      </c>
      <c r="L327" s="139">
        <v>328589.58</v>
      </c>
      <c r="M327" s="1">
        <f t="shared" si="101"/>
        <v>328589.58</v>
      </c>
      <c r="N327" s="8">
        <f t="shared" si="102"/>
        <v>365225.98</v>
      </c>
      <c r="O327" s="8">
        <f t="shared" si="103"/>
        <v>0</v>
      </c>
      <c r="P327" s="139">
        <v>0</v>
      </c>
      <c r="Q327" s="1">
        <f t="shared" si="104"/>
        <v>0</v>
      </c>
      <c r="R327" s="139">
        <v>605</v>
      </c>
      <c r="S327" s="1">
        <f t="shared" si="105"/>
        <v>605</v>
      </c>
      <c r="T327" s="8">
        <f t="shared" ref="T327:T338" si="111">+N327-Q327+S327</f>
        <v>365830.98</v>
      </c>
      <c r="U327" s="141">
        <v>2890</v>
      </c>
      <c r="V327" s="141" t="s">
        <v>1340</v>
      </c>
      <c r="W327" s="95">
        <f t="shared" ref="W327:W338" si="112">+A327-U327</f>
        <v>0</v>
      </c>
      <c r="X327" s="139">
        <v>562.80599999999993</v>
      </c>
      <c r="Y327" s="142">
        <v>2890</v>
      </c>
      <c r="Z327" s="143">
        <f t="shared" ref="Z327:Z338" si="113">+A327-Y327</f>
        <v>0</v>
      </c>
      <c r="AA327" s="144">
        <v>9617631</v>
      </c>
      <c r="AB327" s="126">
        <f t="shared" si="106"/>
        <v>17088.714406029787</v>
      </c>
      <c r="AC327" s="127">
        <f t="shared" si="107"/>
        <v>1</v>
      </c>
      <c r="AD327" s="127">
        <f t="shared" si="108"/>
        <v>0</v>
      </c>
      <c r="AE327" s="1">
        <f t="shared" ref="AE327:AE338" si="114">MIN(T327,+AE$5*D327)</f>
        <v>100668.8</v>
      </c>
      <c r="AF327" s="8">
        <f t="shared" si="109"/>
        <v>0</v>
      </c>
      <c r="AG327" s="1"/>
      <c r="AH327" s="8">
        <f t="shared" si="110"/>
        <v>0</v>
      </c>
      <c r="AI327">
        <v>2890</v>
      </c>
      <c r="AJ327" s="1">
        <v>521.6</v>
      </c>
      <c r="AK327" s="1">
        <v>519.74799999999993</v>
      </c>
      <c r="AM327" t="s">
        <v>914</v>
      </c>
      <c r="AN327">
        <v>2890</v>
      </c>
      <c r="AO327">
        <v>1</v>
      </c>
      <c r="AP327" s="1">
        <v>100668.8</v>
      </c>
      <c r="AQ327" s="1">
        <v>30650</v>
      </c>
      <c r="AR327">
        <f t="shared" ref="AR327:AR338" si="115">+AN327-A327</f>
        <v>0</v>
      </c>
    </row>
    <row r="328" spans="1:44">
      <c r="A328" s="191">
        <v>2895</v>
      </c>
      <c r="B328" s="191">
        <v>2895</v>
      </c>
      <c r="C328" s="8">
        <f t="shared" ref="C328:C338" si="116">+A328-B328</f>
        <v>0</v>
      </c>
      <c r="D328" s="140">
        <v>1331</v>
      </c>
      <c r="E328" s="140">
        <v>43.59</v>
      </c>
      <c r="F328" s="140">
        <f t="shared" ref="F328:F338" si="117">+E328+F$5</f>
        <v>43.59</v>
      </c>
      <c r="G328" s="1">
        <f t="shared" ref="G328:G338" si="118">+G$5*D328*(MIN(1,F328/35))</f>
        <v>256883</v>
      </c>
      <c r="H328" s="139">
        <v>0</v>
      </c>
      <c r="I328" s="8">
        <f t="shared" ref="I328:I338" si="119">+IF(H328&gt;0,1,0)</f>
        <v>0</v>
      </c>
      <c r="J328" s="1">
        <f t="shared" ref="J328:J338" si="120">+H328*J$5</f>
        <v>0</v>
      </c>
      <c r="K328" s="1">
        <f t="shared" ref="K328:K338" si="121">+G328+J328</f>
        <v>256883</v>
      </c>
      <c r="L328" s="139">
        <v>85184</v>
      </c>
      <c r="M328" s="1">
        <f t="shared" ref="M328:M338" si="122">+L328*M$5</f>
        <v>85184</v>
      </c>
      <c r="N328" s="8">
        <f t="shared" ref="N328:N338" si="123">+MAX(K328,M328)</f>
        <v>256883</v>
      </c>
      <c r="O328" s="8">
        <f t="shared" ref="O328:O338" si="124">+IF(M328&gt;K328,1,0)</f>
        <v>0</v>
      </c>
      <c r="P328" s="139">
        <v>0</v>
      </c>
      <c r="Q328" s="1">
        <f t="shared" ref="Q328:Q338" si="125">+P328*Q$5</f>
        <v>0</v>
      </c>
      <c r="R328" s="139">
        <v>0</v>
      </c>
      <c r="S328" s="1">
        <f t="shared" ref="S328:S338" si="126">+R328*S$5</f>
        <v>0</v>
      </c>
      <c r="T328" s="8">
        <f t="shared" si="111"/>
        <v>256883</v>
      </c>
      <c r="U328" s="141">
        <v>2895</v>
      </c>
      <c r="V328" s="141" t="s">
        <v>1341</v>
      </c>
      <c r="W328" s="95">
        <f t="shared" si="112"/>
        <v>0</v>
      </c>
      <c r="X328" s="139">
        <v>1356.55</v>
      </c>
      <c r="Y328" s="142">
        <v>2895</v>
      </c>
      <c r="Z328" s="143">
        <f t="shared" si="113"/>
        <v>0</v>
      </c>
      <c r="AA328" s="144">
        <v>12697894</v>
      </c>
      <c r="AB328" s="126">
        <f t="shared" ref="AB328:AB338" si="127">+AA328/X328</f>
        <v>9360.4319781799422</v>
      </c>
      <c r="AC328" s="127">
        <f t="shared" ref="AC328:AC338" si="128">+MIN(1,AB328/AC$5)</f>
        <v>1</v>
      </c>
      <c r="AD328" s="127">
        <f t="shared" ref="AD328:AD338" si="129">1-AC328</f>
        <v>0</v>
      </c>
      <c r="AE328" s="1">
        <f t="shared" si="114"/>
        <v>256883</v>
      </c>
      <c r="AF328" s="8">
        <f t="shared" ref="AF328:AF338" si="130">+AD328*AE328</f>
        <v>0</v>
      </c>
      <c r="AG328" s="1"/>
      <c r="AH328" s="8">
        <f t="shared" ref="AH328:AH338" si="131">+MAX(AF328,AG328)</f>
        <v>0</v>
      </c>
      <c r="AI328">
        <v>2895</v>
      </c>
      <c r="AJ328" s="1">
        <v>1331</v>
      </c>
      <c r="AK328" s="1">
        <v>1328.604</v>
      </c>
      <c r="AM328" t="s">
        <v>914</v>
      </c>
      <c r="AN328">
        <v>2895</v>
      </c>
      <c r="AO328">
        <v>1</v>
      </c>
      <c r="AP328" s="1">
        <v>256883</v>
      </c>
      <c r="AQ328" s="1">
        <v>0</v>
      </c>
      <c r="AR328">
        <f t="shared" si="115"/>
        <v>0</v>
      </c>
    </row>
    <row r="329" spans="1:44">
      <c r="A329" s="191">
        <v>2897</v>
      </c>
      <c r="B329" s="191">
        <v>2897</v>
      </c>
      <c r="C329" s="8">
        <f t="shared" si="116"/>
        <v>0</v>
      </c>
      <c r="D329" s="140">
        <v>1221.8</v>
      </c>
      <c r="E329" s="140">
        <v>29.04</v>
      </c>
      <c r="F329" s="140">
        <f t="shared" si="117"/>
        <v>29.04</v>
      </c>
      <c r="G329" s="1">
        <f t="shared" si="118"/>
        <v>195652.76845714287</v>
      </c>
      <c r="H329" s="139">
        <v>0</v>
      </c>
      <c r="I329" s="8">
        <f t="shared" si="119"/>
        <v>0</v>
      </c>
      <c r="J329" s="1">
        <f t="shared" si="120"/>
        <v>0</v>
      </c>
      <c r="K329" s="1">
        <f t="shared" si="121"/>
        <v>195652.76845714287</v>
      </c>
      <c r="L329" s="139">
        <v>93675.68</v>
      </c>
      <c r="M329" s="1">
        <f t="shared" si="122"/>
        <v>93675.68</v>
      </c>
      <c r="N329" s="8">
        <f t="shared" si="123"/>
        <v>195652.76845714287</v>
      </c>
      <c r="O329" s="8">
        <f t="shared" si="124"/>
        <v>0</v>
      </c>
      <c r="P329" s="139">
        <v>0</v>
      </c>
      <c r="Q329" s="1">
        <f t="shared" si="125"/>
        <v>0</v>
      </c>
      <c r="R329" s="139">
        <v>0</v>
      </c>
      <c r="S329" s="1">
        <f t="shared" si="126"/>
        <v>0</v>
      </c>
      <c r="T329" s="8">
        <f t="shared" si="111"/>
        <v>195652.76845714287</v>
      </c>
      <c r="U329" s="141">
        <v>2897</v>
      </c>
      <c r="V329" s="141" t="s">
        <v>1342</v>
      </c>
      <c r="W329" s="95">
        <f t="shared" si="112"/>
        <v>0</v>
      </c>
      <c r="X329" s="139">
        <v>1171.56</v>
      </c>
      <c r="Y329" s="142">
        <v>2897</v>
      </c>
      <c r="Z329" s="143">
        <f t="shared" si="113"/>
        <v>0</v>
      </c>
      <c r="AA329" s="144">
        <v>9395926</v>
      </c>
      <c r="AB329" s="126">
        <f t="shared" si="127"/>
        <v>8020.0126327290109</v>
      </c>
      <c r="AC329" s="127">
        <f t="shared" si="128"/>
        <v>0.91145310998551121</v>
      </c>
      <c r="AD329" s="127">
        <f t="shared" si="129"/>
        <v>8.8546890014488788E-2</v>
      </c>
      <c r="AE329" s="1">
        <f t="shared" si="114"/>
        <v>195652.76845714287</v>
      </c>
      <c r="AF329" s="8">
        <f t="shared" si="130"/>
        <v>17324.444169604871</v>
      </c>
      <c r="AG329" s="1"/>
      <c r="AH329" s="8">
        <f t="shared" si="131"/>
        <v>17324.444169604871</v>
      </c>
      <c r="AI329">
        <v>2897</v>
      </c>
      <c r="AJ329" s="1">
        <v>1221.8</v>
      </c>
      <c r="AK329" s="1">
        <v>1218.596</v>
      </c>
      <c r="AM329" t="s">
        <v>914</v>
      </c>
      <c r="AN329">
        <v>2897</v>
      </c>
      <c r="AO329">
        <v>1</v>
      </c>
      <c r="AP329" s="1">
        <v>195652.77</v>
      </c>
      <c r="AQ329" s="1">
        <v>28796</v>
      </c>
      <c r="AR329">
        <f t="shared" si="115"/>
        <v>0</v>
      </c>
    </row>
    <row r="330" spans="1:44">
      <c r="A330" s="191">
        <v>2898</v>
      </c>
      <c r="B330" s="191">
        <v>2898</v>
      </c>
      <c r="C330" s="8">
        <f t="shared" si="116"/>
        <v>0</v>
      </c>
      <c r="D330" s="140">
        <v>432.2</v>
      </c>
      <c r="E330" s="140">
        <v>61.71</v>
      </c>
      <c r="F330" s="140">
        <f t="shared" si="117"/>
        <v>61.71</v>
      </c>
      <c r="G330" s="1">
        <f t="shared" si="118"/>
        <v>83414.599999999991</v>
      </c>
      <c r="H330" s="139">
        <v>0</v>
      </c>
      <c r="I330" s="8">
        <f t="shared" si="119"/>
        <v>0</v>
      </c>
      <c r="J330" s="1">
        <f t="shared" si="120"/>
        <v>0</v>
      </c>
      <c r="K330" s="1">
        <f t="shared" si="121"/>
        <v>83414.599999999991</v>
      </c>
      <c r="L330" s="139">
        <v>37960.800000000003</v>
      </c>
      <c r="M330" s="1">
        <f t="shared" si="122"/>
        <v>37960.800000000003</v>
      </c>
      <c r="N330" s="8">
        <f t="shared" si="123"/>
        <v>83414.599999999991</v>
      </c>
      <c r="O330" s="8">
        <f t="shared" si="124"/>
        <v>0</v>
      </c>
      <c r="P330" s="139">
        <v>0</v>
      </c>
      <c r="Q330" s="1">
        <f t="shared" si="125"/>
        <v>0</v>
      </c>
      <c r="R330" s="139">
        <v>0</v>
      </c>
      <c r="S330" s="1">
        <f t="shared" si="126"/>
        <v>0</v>
      </c>
      <c r="T330" s="8">
        <f t="shared" si="111"/>
        <v>83414.599999999991</v>
      </c>
      <c r="U330" s="141">
        <v>2898</v>
      </c>
      <c r="V330" s="141" t="s">
        <v>1343</v>
      </c>
      <c r="W330" s="95">
        <f t="shared" si="112"/>
        <v>0</v>
      </c>
      <c r="X330" s="139">
        <v>452.51200000000006</v>
      </c>
      <c r="Y330" s="142">
        <v>2898</v>
      </c>
      <c r="Z330" s="143">
        <f t="shared" si="113"/>
        <v>0</v>
      </c>
      <c r="AA330" s="144">
        <v>6317792</v>
      </c>
      <c r="AB330" s="126">
        <f t="shared" si="127"/>
        <v>13961.601018315534</v>
      </c>
      <c r="AC330" s="127">
        <f t="shared" si="128"/>
        <v>1</v>
      </c>
      <c r="AD330" s="127">
        <f t="shared" si="129"/>
        <v>0</v>
      </c>
      <c r="AE330" s="1">
        <f t="shared" si="114"/>
        <v>83414.599999999991</v>
      </c>
      <c r="AF330" s="8">
        <f t="shared" si="130"/>
        <v>0</v>
      </c>
      <c r="AG330" s="1"/>
      <c r="AH330" s="8">
        <f t="shared" si="131"/>
        <v>0</v>
      </c>
      <c r="AI330">
        <v>2898</v>
      </c>
      <c r="AJ330" s="1">
        <v>432.2</v>
      </c>
      <c r="AK330" s="1">
        <v>432.75200000000001</v>
      </c>
      <c r="AM330" t="s">
        <v>914</v>
      </c>
      <c r="AN330">
        <v>2898</v>
      </c>
      <c r="AO330">
        <v>1</v>
      </c>
      <c r="AP330" s="1">
        <v>83414.600000000006</v>
      </c>
      <c r="AQ330" s="1">
        <v>10300</v>
      </c>
      <c r="AR330">
        <f t="shared" si="115"/>
        <v>0</v>
      </c>
    </row>
    <row r="331" spans="1:44">
      <c r="A331" s="191">
        <v>2899</v>
      </c>
      <c r="B331" s="191">
        <v>2899</v>
      </c>
      <c r="C331" s="8">
        <f t="shared" si="116"/>
        <v>0</v>
      </c>
      <c r="D331" s="140">
        <v>1524.4</v>
      </c>
      <c r="E331" s="140">
        <v>51</v>
      </c>
      <c r="F331" s="140">
        <f t="shared" si="117"/>
        <v>51</v>
      </c>
      <c r="G331" s="1">
        <f t="shared" si="118"/>
        <v>294209.2</v>
      </c>
      <c r="H331" s="139">
        <v>378706.4</v>
      </c>
      <c r="I331" s="8">
        <f t="shared" si="119"/>
        <v>1</v>
      </c>
      <c r="J331" s="1">
        <f t="shared" si="120"/>
        <v>378706.4</v>
      </c>
      <c r="K331" s="1">
        <f t="shared" si="121"/>
        <v>672915.60000000009</v>
      </c>
      <c r="L331" s="139">
        <v>558773.04</v>
      </c>
      <c r="M331" s="1">
        <f t="shared" si="122"/>
        <v>558773.04</v>
      </c>
      <c r="N331" s="8">
        <f t="shared" si="123"/>
        <v>672915.60000000009</v>
      </c>
      <c r="O331" s="8">
        <f t="shared" si="124"/>
        <v>0</v>
      </c>
      <c r="P331" s="139">
        <v>0</v>
      </c>
      <c r="Q331" s="1">
        <f t="shared" si="125"/>
        <v>0</v>
      </c>
      <c r="R331" s="139">
        <v>0</v>
      </c>
      <c r="S331" s="1">
        <f t="shared" si="126"/>
        <v>0</v>
      </c>
      <c r="T331" s="8">
        <f t="shared" si="111"/>
        <v>672915.60000000009</v>
      </c>
      <c r="U331" s="141">
        <v>2899</v>
      </c>
      <c r="V331" s="141" t="s">
        <v>378</v>
      </c>
      <c r="W331" s="95">
        <f t="shared" si="112"/>
        <v>0</v>
      </c>
      <c r="X331" s="139">
        <v>1607.538</v>
      </c>
      <c r="Y331" s="142">
        <v>2899</v>
      </c>
      <c r="Z331" s="143">
        <f t="shared" si="113"/>
        <v>0</v>
      </c>
      <c r="AA331" s="144">
        <v>7686194</v>
      </c>
      <c r="AB331" s="126">
        <f t="shared" si="127"/>
        <v>4781.3451377199171</v>
      </c>
      <c r="AC331" s="127">
        <f t="shared" si="128"/>
        <v>0.54338716100076911</v>
      </c>
      <c r="AD331" s="127">
        <f t="shared" si="129"/>
        <v>0.45661283899923089</v>
      </c>
      <c r="AE331" s="1">
        <f t="shared" si="114"/>
        <v>294209.2</v>
      </c>
      <c r="AF331" s="8">
        <f t="shared" si="130"/>
        <v>134339.69807169252</v>
      </c>
      <c r="AG331" s="1"/>
      <c r="AH331" s="8">
        <f t="shared" si="131"/>
        <v>134339.69807169252</v>
      </c>
      <c r="AI331">
        <v>2899</v>
      </c>
      <c r="AJ331" s="1">
        <v>1524.4</v>
      </c>
      <c r="AK331" s="1">
        <v>1520.17</v>
      </c>
      <c r="AM331" t="s">
        <v>914</v>
      </c>
      <c r="AN331">
        <v>2899</v>
      </c>
      <c r="AO331">
        <v>1</v>
      </c>
      <c r="AP331" s="1">
        <v>294209.2</v>
      </c>
      <c r="AQ331" s="1">
        <v>82505.039999999994</v>
      </c>
      <c r="AR331">
        <f t="shared" si="115"/>
        <v>0</v>
      </c>
    </row>
    <row r="332" spans="1:44">
      <c r="A332" s="191">
        <v>2902</v>
      </c>
      <c r="B332" s="191">
        <v>2902</v>
      </c>
      <c r="C332" s="8">
        <f t="shared" si="116"/>
        <v>0</v>
      </c>
      <c r="D332" s="140">
        <v>641.6</v>
      </c>
      <c r="E332" s="140">
        <v>74.010000000000005</v>
      </c>
      <c r="F332" s="140">
        <f t="shared" si="117"/>
        <v>74.010000000000005</v>
      </c>
      <c r="G332" s="1">
        <f t="shared" si="118"/>
        <v>123828.8</v>
      </c>
      <c r="H332" s="139">
        <v>0</v>
      </c>
      <c r="I332" s="8">
        <f t="shared" si="119"/>
        <v>0</v>
      </c>
      <c r="J332" s="1">
        <f t="shared" si="120"/>
        <v>0</v>
      </c>
      <c r="K332" s="1">
        <f t="shared" si="121"/>
        <v>123828.8</v>
      </c>
      <c r="L332" s="139">
        <v>134991.4</v>
      </c>
      <c r="M332" s="1">
        <f t="shared" si="122"/>
        <v>134991.4</v>
      </c>
      <c r="N332" s="8">
        <f t="shared" si="123"/>
        <v>134991.4</v>
      </c>
      <c r="O332" s="8">
        <f t="shared" si="124"/>
        <v>1</v>
      </c>
      <c r="P332" s="139">
        <v>0</v>
      </c>
      <c r="Q332" s="1">
        <f t="shared" si="125"/>
        <v>0</v>
      </c>
      <c r="R332" s="139">
        <v>0</v>
      </c>
      <c r="S332" s="1">
        <f t="shared" si="126"/>
        <v>0</v>
      </c>
      <c r="T332" s="8">
        <f t="shared" si="111"/>
        <v>134991.4</v>
      </c>
      <c r="U332" s="141">
        <v>2902</v>
      </c>
      <c r="V332" s="141" t="s">
        <v>1344</v>
      </c>
      <c r="W332" s="95">
        <f t="shared" si="112"/>
        <v>0</v>
      </c>
      <c r="X332" s="139">
        <v>607.94999999999993</v>
      </c>
      <c r="Y332" s="142">
        <v>2902</v>
      </c>
      <c r="Z332" s="143">
        <f t="shared" si="113"/>
        <v>0</v>
      </c>
      <c r="AA332" s="144">
        <v>5843254</v>
      </c>
      <c r="AB332" s="126">
        <f t="shared" si="127"/>
        <v>9611.4055432190162</v>
      </c>
      <c r="AC332" s="127">
        <f t="shared" si="128"/>
        <v>1</v>
      </c>
      <c r="AD332" s="127">
        <f t="shared" si="129"/>
        <v>0</v>
      </c>
      <c r="AE332" s="1">
        <f t="shared" si="114"/>
        <v>123828.8</v>
      </c>
      <c r="AF332" s="8">
        <f t="shared" si="130"/>
        <v>0</v>
      </c>
      <c r="AG332" s="1"/>
      <c r="AH332" s="8">
        <f t="shared" si="131"/>
        <v>0</v>
      </c>
      <c r="AI332">
        <v>2902</v>
      </c>
      <c r="AJ332" s="1">
        <v>641.6</v>
      </c>
      <c r="AK332" s="1">
        <v>639.93600000000004</v>
      </c>
      <c r="AM332" t="s">
        <v>914</v>
      </c>
      <c r="AN332">
        <v>2902</v>
      </c>
      <c r="AO332">
        <v>1</v>
      </c>
      <c r="AP332" s="1">
        <v>123828.8</v>
      </c>
      <c r="AQ332" s="1">
        <v>93929</v>
      </c>
      <c r="AR332">
        <f t="shared" si="115"/>
        <v>0</v>
      </c>
    </row>
    <row r="333" spans="1:44">
      <c r="A333" s="191">
        <v>2903</v>
      </c>
      <c r="B333" s="191">
        <v>2903</v>
      </c>
      <c r="C333" s="8">
        <f t="shared" si="116"/>
        <v>0</v>
      </c>
      <c r="D333" s="140">
        <v>507.4</v>
      </c>
      <c r="E333" s="140">
        <v>47.45</v>
      </c>
      <c r="F333" s="140">
        <f t="shared" si="117"/>
        <v>47.45</v>
      </c>
      <c r="G333" s="1">
        <f t="shared" si="118"/>
        <v>97928.2</v>
      </c>
      <c r="H333" s="139">
        <v>0</v>
      </c>
      <c r="I333" s="8">
        <f t="shared" si="119"/>
        <v>0</v>
      </c>
      <c r="J333" s="1">
        <f t="shared" si="120"/>
        <v>0</v>
      </c>
      <c r="K333" s="1">
        <f t="shared" si="121"/>
        <v>97928.2</v>
      </c>
      <c r="L333" s="139">
        <v>50498.52</v>
      </c>
      <c r="M333" s="1">
        <f t="shared" si="122"/>
        <v>50498.52</v>
      </c>
      <c r="N333" s="8">
        <f t="shared" si="123"/>
        <v>97928.2</v>
      </c>
      <c r="O333" s="8">
        <f t="shared" si="124"/>
        <v>0</v>
      </c>
      <c r="P333" s="139">
        <v>0</v>
      </c>
      <c r="Q333" s="1">
        <f t="shared" si="125"/>
        <v>0</v>
      </c>
      <c r="R333" s="139">
        <v>605</v>
      </c>
      <c r="S333" s="1">
        <f t="shared" si="126"/>
        <v>605</v>
      </c>
      <c r="T333" s="8">
        <f t="shared" si="111"/>
        <v>98533.2</v>
      </c>
      <c r="U333" s="141">
        <v>2903</v>
      </c>
      <c r="V333" s="141" t="s">
        <v>1345</v>
      </c>
      <c r="W333" s="95">
        <f t="shared" si="112"/>
        <v>0</v>
      </c>
      <c r="X333" s="139">
        <v>531.18200000000002</v>
      </c>
      <c r="Y333" s="142">
        <v>2903</v>
      </c>
      <c r="Z333" s="143">
        <f t="shared" si="113"/>
        <v>0</v>
      </c>
      <c r="AA333" s="144">
        <v>4456781</v>
      </c>
      <c r="AB333" s="126">
        <f t="shared" si="127"/>
        <v>8390.3087830536424</v>
      </c>
      <c r="AC333" s="127">
        <f t="shared" si="128"/>
        <v>0.95353628282886904</v>
      </c>
      <c r="AD333" s="127">
        <f t="shared" si="129"/>
        <v>4.6463717171130958E-2</v>
      </c>
      <c r="AE333" s="1">
        <f t="shared" si="114"/>
        <v>97928.2</v>
      </c>
      <c r="AF333" s="8">
        <f t="shared" si="130"/>
        <v>4550.1081878779469</v>
      </c>
      <c r="AG333" s="1"/>
      <c r="AH333" s="8">
        <f t="shared" si="131"/>
        <v>4550.1081878779469</v>
      </c>
      <c r="AI333">
        <v>2903</v>
      </c>
      <c r="AJ333" s="1">
        <v>507.4</v>
      </c>
      <c r="AK333" s="1">
        <v>501.34399999999999</v>
      </c>
      <c r="AM333" t="s">
        <v>914</v>
      </c>
      <c r="AN333">
        <v>2903</v>
      </c>
      <c r="AO333">
        <v>1</v>
      </c>
      <c r="AP333" s="1">
        <v>97928.2</v>
      </c>
      <c r="AQ333" s="1">
        <v>18024.919999999998</v>
      </c>
      <c r="AR333">
        <f t="shared" si="115"/>
        <v>0</v>
      </c>
    </row>
    <row r="334" spans="1:44">
      <c r="A334" s="191">
        <v>2904</v>
      </c>
      <c r="B334" s="191">
        <v>2904</v>
      </c>
      <c r="C334" s="8">
        <f t="shared" si="116"/>
        <v>0</v>
      </c>
      <c r="D334" s="140">
        <v>789.6</v>
      </c>
      <c r="E334" s="140">
        <v>42.23</v>
      </c>
      <c r="F334" s="140">
        <f t="shared" si="117"/>
        <v>42.23</v>
      </c>
      <c r="G334" s="1">
        <f t="shared" si="118"/>
        <v>152392.80000000002</v>
      </c>
      <c r="H334" s="139">
        <v>0</v>
      </c>
      <c r="I334" s="8">
        <f t="shared" si="119"/>
        <v>0</v>
      </c>
      <c r="J334" s="1">
        <f t="shared" si="120"/>
        <v>0</v>
      </c>
      <c r="K334" s="1">
        <f t="shared" si="121"/>
        <v>152392.80000000002</v>
      </c>
      <c r="L334" s="139">
        <v>84434.4</v>
      </c>
      <c r="M334" s="1">
        <f t="shared" si="122"/>
        <v>84434.4</v>
      </c>
      <c r="N334" s="8">
        <f t="shared" si="123"/>
        <v>152392.80000000002</v>
      </c>
      <c r="O334" s="8">
        <f t="shared" si="124"/>
        <v>0</v>
      </c>
      <c r="P334" s="139">
        <v>0</v>
      </c>
      <c r="Q334" s="1">
        <f t="shared" si="125"/>
        <v>0</v>
      </c>
      <c r="R334" s="139">
        <v>0</v>
      </c>
      <c r="S334" s="1">
        <f t="shared" si="126"/>
        <v>0</v>
      </c>
      <c r="T334" s="8">
        <f t="shared" si="111"/>
        <v>152392.80000000002</v>
      </c>
      <c r="U334" s="141">
        <v>2904</v>
      </c>
      <c r="V334" s="141" t="s">
        <v>1346</v>
      </c>
      <c r="W334" s="95">
        <f t="shared" si="112"/>
        <v>0</v>
      </c>
      <c r="X334" s="139">
        <v>826.9939999999998</v>
      </c>
      <c r="Y334" s="142">
        <v>2904</v>
      </c>
      <c r="Z334" s="143">
        <f t="shared" si="113"/>
        <v>0</v>
      </c>
      <c r="AA334" s="144">
        <v>10259830</v>
      </c>
      <c r="AB334" s="126">
        <f t="shared" si="127"/>
        <v>12406.17223341403</v>
      </c>
      <c r="AC334" s="127">
        <f t="shared" si="128"/>
        <v>1</v>
      </c>
      <c r="AD334" s="127">
        <f t="shared" si="129"/>
        <v>0</v>
      </c>
      <c r="AE334" s="1">
        <f t="shared" si="114"/>
        <v>152392.80000000002</v>
      </c>
      <c r="AF334" s="8">
        <f t="shared" si="130"/>
        <v>0</v>
      </c>
      <c r="AG334" s="1"/>
      <c r="AH334" s="8">
        <f t="shared" si="131"/>
        <v>0</v>
      </c>
      <c r="AI334">
        <v>2904</v>
      </c>
      <c r="AJ334" s="1">
        <v>789.6</v>
      </c>
      <c r="AK334" s="1">
        <v>788.79200000000003</v>
      </c>
      <c r="AM334" t="s">
        <v>914</v>
      </c>
      <c r="AN334">
        <v>2904</v>
      </c>
      <c r="AO334">
        <v>1</v>
      </c>
      <c r="AP334" s="1">
        <v>152392.79999999999</v>
      </c>
      <c r="AQ334" s="1">
        <v>33900</v>
      </c>
      <c r="AR334">
        <f t="shared" si="115"/>
        <v>0</v>
      </c>
    </row>
    <row r="335" spans="1:44">
      <c r="A335" s="191">
        <v>2905</v>
      </c>
      <c r="B335" s="191">
        <v>2905</v>
      </c>
      <c r="C335" s="8">
        <f t="shared" si="116"/>
        <v>0</v>
      </c>
      <c r="D335" s="140">
        <v>2062.1999999999998</v>
      </c>
      <c r="E335" s="140">
        <v>34.869999999999997</v>
      </c>
      <c r="F335" s="140">
        <f t="shared" si="117"/>
        <v>34.869999999999997</v>
      </c>
      <c r="G335" s="1">
        <f t="shared" si="118"/>
        <v>396526.29719999997</v>
      </c>
      <c r="H335" s="139">
        <v>0</v>
      </c>
      <c r="I335" s="8">
        <f t="shared" si="119"/>
        <v>0</v>
      </c>
      <c r="J335" s="1">
        <f t="shared" si="120"/>
        <v>0</v>
      </c>
      <c r="K335" s="1">
        <f t="shared" si="121"/>
        <v>396526.29719999997</v>
      </c>
      <c r="L335" s="139">
        <v>337481.65</v>
      </c>
      <c r="M335" s="1">
        <f t="shared" si="122"/>
        <v>337481.65</v>
      </c>
      <c r="N335" s="8">
        <f t="shared" si="123"/>
        <v>396526.29719999997</v>
      </c>
      <c r="O335" s="8">
        <f t="shared" si="124"/>
        <v>0</v>
      </c>
      <c r="P335" s="139">
        <v>0</v>
      </c>
      <c r="Q335" s="1">
        <f t="shared" si="125"/>
        <v>0</v>
      </c>
      <c r="R335" s="139">
        <v>0</v>
      </c>
      <c r="S335" s="1">
        <f t="shared" si="126"/>
        <v>0</v>
      </c>
      <c r="T335" s="8">
        <f t="shared" si="111"/>
        <v>396526.29719999997</v>
      </c>
      <c r="U335" s="141">
        <v>2905</v>
      </c>
      <c r="V335" s="141" t="s">
        <v>1347</v>
      </c>
      <c r="W335" s="95">
        <f t="shared" si="112"/>
        <v>0</v>
      </c>
      <c r="X335" s="139">
        <v>1976.078</v>
      </c>
      <c r="Y335" s="142">
        <v>2905</v>
      </c>
      <c r="Z335" s="143">
        <f t="shared" si="113"/>
        <v>0</v>
      </c>
      <c r="AA335" s="144">
        <v>10540795</v>
      </c>
      <c r="AB335" s="126">
        <f t="shared" si="127"/>
        <v>5334.1998645802441</v>
      </c>
      <c r="AC335" s="127">
        <f t="shared" si="128"/>
        <v>0.60621763063253209</v>
      </c>
      <c r="AD335" s="127">
        <f t="shared" si="129"/>
        <v>0.39378236936746791</v>
      </c>
      <c r="AE335" s="1">
        <f t="shared" si="114"/>
        <v>396526.29719999997</v>
      </c>
      <c r="AF335" s="8">
        <f t="shared" si="130"/>
        <v>156145.06482792474</v>
      </c>
      <c r="AG335" s="1"/>
      <c r="AH335" s="8">
        <f t="shared" si="131"/>
        <v>156145.06482792474</v>
      </c>
      <c r="AI335">
        <v>2905</v>
      </c>
      <c r="AJ335" s="1">
        <v>2062.1999999999998</v>
      </c>
      <c r="AK335" s="1">
        <v>2059.538</v>
      </c>
      <c r="AM335" t="s">
        <v>914</v>
      </c>
      <c r="AN335">
        <v>2905</v>
      </c>
      <c r="AO335">
        <v>1</v>
      </c>
      <c r="AP335" s="1">
        <v>396526.3</v>
      </c>
      <c r="AQ335" s="1">
        <v>205991.06</v>
      </c>
      <c r="AR335">
        <f t="shared" si="115"/>
        <v>0</v>
      </c>
    </row>
    <row r="336" spans="1:44">
      <c r="A336" s="191">
        <v>2906</v>
      </c>
      <c r="B336" s="191">
        <v>2906</v>
      </c>
      <c r="C336" s="8">
        <f t="shared" si="116"/>
        <v>0</v>
      </c>
      <c r="D336" s="140">
        <v>399.2</v>
      </c>
      <c r="E336" s="140">
        <v>57.12</v>
      </c>
      <c r="F336" s="140">
        <f t="shared" si="117"/>
        <v>57.12</v>
      </c>
      <c r="G336" s="1">
        <f t="shared" si="118"/>
        <v>77045.599999999991</v>
      </c>
      <c r="H336" s="139">
        <v>311262.33</v>
      </c>
      <c r="I336" s="8">
        <f t="shared" si="119"/>
        <v>1</v>
      </c>
      <c r="J336" s="1">
        <f t="shared" si="120"/>
        <v>311262.33</v>
      </c>
      <c r="K336" s="1">
        <f t="shared" si="121"/>
        <v>388307.93</v>
      </c>
      <c r="L336" s="139">
        <v>623811.13</v>
      </c>
      <c r="M336" s="1">
        <f t="shared" si="122"/>
        <v>623811.13</v>
      </c>
      <c r="N336" s="8">
        <f t="shared" si="123"/>
        <v>623811.13</v>
      </c>
      <c r="O336" s="8">
        <f t="shared" si="124"/>
        <v>1</v>
      </c>
      <c r="P336" s="139">
        <v>0</v>
      </c>
      <c r="Q336" s="1">
        <f t="shared" si="125"/>
        <v>0</v>
      </c>
      <c r="R336" s="139">
        <v>0</v>
      </c>
      <c r="S336" s="1">
        <f t="shared" si="126"/>
        <v>0</v>
      </c>
      <c r="T336" s="8">
        <f t="shared" si="111"/>
        <v>623811.13</v>
      </c>
      <c r="U336" s="141">
        <v>2906</v>
      </c>
      <c r="V336" s="141" t="s">
        <v>1348</v>
      </c>
      <c r="W336" s="95">
        <f t="shared" si="112"/>
        <v>0</v>
      </c>
      <c r="X336" s="139">
        <v>403.40199999999999</v>
      </c>
      <c r="Y336" s="142">
        <v>2906</v>
      </c>
      <c r="Z336" s="143">
        <f t="shared" si="113"/>
        <v>0</v>
      </c>
      <c r="AA336" s="144">
        <v>3949595</v>
      </c>
      <c r="AB336" s="126">
        <f t="shared" si="127"/>
        <v>9790.7174481038764</v>
      </c>
      <c r="AC336" s="127">
        <f t="shared" si="128"/>
        <v>1</v>
      </c>
      <c r="AD336" s="127">
        <f t="shared" si="129"/>
        <v>0</v>
      </c>
      <c r="AE336" s="1">
        <f t="shared" si="114"/>
        <v>77045.599999999991</v>
      </c>
      <c r="AF336" s="8">
        <f t="shared" si="130"/>
        <v>0</v>
      </c>
      <c r="AG336" s="1"/>
      <c r="AH336" s="8">
        <f t="shared" si="131"/>
        <v>0</v>
      </c>
      <c r="AI336">
        <v>2906</v>
      </c>
      <c r="AJ336" s="1">
        <v>399.2</v>
      </c>
      <c r="AK336" s="1">
        <v>396.80400000000003</v>
      </c>
      <c r="AM336" t="s">
        <v>914</v>
      </c>
      <c r="AN336">
        <v>2906</v>
      </c>
      <c r="AO336">
        <v>1</v>
      </c>
      <c r="AP336" s="1">
        <v>77045.600000000006</v>
      </c>
      <c r="AQ336" s="1">
        <v>48000</v>
      </c>
      <c r="AR336">
        <f t="shared" si="115"/>
        <v>0</v>
      </c>
    </row>
    <row r="337" spans="1:44">
      <c r="A337" s="191">
        <v>2907</v>
      </c>
      <c r="B337" s="191">
        <v>2907</v>
      </c>
      <c r="C337" s="8">
        <f t="shared" si="116"/>
        <v>0</v>
      </c>
      <c r="D337" s="140">
        <v>313.39999999999998</v>
      </c>
      <c r="E337" s="140">
        <v>66.010000000000005</v>
      </c>
      <c r="F337" s="140">
        <f t="shared" si="117"/>
        <v>66.010000000000005</v>
      </c>
      <c r="G337" s="1">
        <f t="shared" si="118"/>
        <v>60486.2</v>
      </c>
      <c r="H337" s="139">
        <v>0</v>
      </c>
      <c r="I337" s="8">
        <f t="shared" si="119"/>
        <v>0</v>
      </c>
      <c r="J337" s="1">
        <f t="shared" si="120"/>
        <v>0</v>
      </c>
      <c r="K337" s="1">
        <f t="shared" si="121"/>
        <v>60486.2</v>
      </c>
      <c r="L337" s="139">
        <v>32092</v>
      </c>
      <c r="M337" s="1">
        <f t="shared" si="122"/>
        <v>32092</v>
      </c>
      <c r="N337" s="8">
        <f t="shared" si="123"/>
        <v>60486.2</v>
      </c>
      <c r="O337" s="8">
        <f t="shared" si="124"/>
        <v>0</v>
      </c>
      <c r="P337" s="139">
        <v>0</v>
      </c>
      <c r="Q337" s="1">
        <f t="shared" si="125"/>
        <v>0</v>
      </c>
      <c r="R337" s="139">
        <v>0</v>
      </c>
      <c r="S337" s="1">
        <f t="shared" si="126"/>
        <v>0</v>
      </c>
      <c r="T337" s="8">
        <f t="shared" si="111"/>
        <v>60486.2</v>
      </c>
      <c r="U337" s="141">
        <v>2907</v>
      </c>
      <c r="V337" s="141" t="s">
        <v>383</v>
      </c>
      <c r="W337" s="95">
        <f t="shared" si="112"/>
        <v>0</v>
      </c>
      <c r="X337" s="139">
        <v>262.72199999999998</v>
      </c>
      <c r="Y337" s="142">
        <v>2907</v>
      </c>
      <c r="Z337" s="143">
        <f t="shared" si="113"/>
        <v>0</v>
      </c>
      <c r="AA337" s="144">
        <v>3686169</v>
      </c>
      <c r="AB337" s="126">
        <f t="shared" si="127"/>
        <v>14030.682622696235</v>
      </c>
      <c r="AC337" s="127">
        <f t="shared" si="128"/>
        <v>1</v>
      </c>
      <c r="AD337" s="127">
        <f t="shared" si="129"/>
        <v>0</v>
      </c>
      <c r="AE337" s="1">
        <f t="shared" si="114"/>
        <v>60486.2</v>
      </c>
      <c r="AF337" s="8">
        <f t="shared" si="130"/>
        <v>0</v>
      </c>
      <c r="AG337" s="1"/>
      <c r="AH337" s="8">
        <f t="shared" si="131"/>
        <v>0</v>
      </c>
      <c r="AI337">
        <v>2907</v>
      </c>
      <c r="AJ337" s="1">
        <v>313.39999999999998</v>
      </c>
      <c r="AK337" s="1">
        <v>310.78200000000004</v>
      </c>
      <c r="AM337" t="s">
        <v>914</v>
      </c>
      <c r="AN337">
        <v>2907</v>
      </c>
      <c r="AO337">
        <v>1</v>
      </c>
      <c r="AP337" s="1">
        <v>60486.2</v>
      </c>
      <c r="AQ337" s="1">
        <v>12034.4</v>
      </c>
      <c r="AR337">
        <f t="shared" si="115"/>
        <v>0</v>
      </c>
    </row>
    <row r="338" spans="1:44">
      <c r="A338" s="191">
        <v>2908</v>
      </c>
      <c r="B338" s="191">
        <v>2908</v>
      </c>
      <c r="C338" s="8">
        <f t="shared" si="116"/>
        <v>0</v>
      </c>
      <c r="D338" s="140">
        <v>493.2</v>
      </c>
      <c r="E338" s="140">
        <v>53.69</v>
      </c>
      <c r="F338" s="140">
        <f t="shared" si="117"/>
        <v>53.69</v>
      </c>
      <c r="G338" s="1">
        <f t="shared" si="118"/>
        <v>95187.599999999991</v>
      </c>
      <c r="H338" s="139">
        <v>0</v>
      </c>
      <c r="I338" s="8">
        <f t="shared" si="119"/>
        <v>0</v>
      </c>
      <c r="J338" s="1">
        <f t="shared" si="120"/>
        <v>0</v>
      </c>
      <c r="K338" s="1">
        <f t="shared" si="121"/>
        <v>95187.599999999991</v>
      </c>
      <c r="L338" s="139">
        <v>92314.8</v>
      </c>
      <c r="M338" s="1">
        <f t="shared" si="122"/>
        <v>92314.8</v>
      </c>
      <c r="N338" s="8">
        <f t="shared" si="123"/>
        <v>95187.599999999991</v>
      </c>
      <c r="O338" s="8">
        <f t="shared" si="124"/>
        <v>0</v>
      </c>
      <c r="P338" s="139">
        <v>0</v>
      </c>
      <c r="Q338" s="1">
        <f t="shared" si="125"/>
        <v>0</v>
      </c>
      <c r="R338" s="139">
        <v>0</v>
      </c>
      <c r="S338" s="1">
        <f t="shared" si="126"/>
        <v>0</v>
      </c>
      <c r="T338" s="8">
        <f t="shared" si="111"/>
        <v>95187.599999999991</v>
      </c>
      <c r="U338" s="141">
        <v>2908</v>
      </c>
      <c r="V338" s="141" t="s">
        <v>384</v>
      </c>
      <c r="W338" s="95">
        <f t="shared" si="112"/>
        <v>0</v>
      </c>
      <c r="X338" s="139">
        <v>458.33449999999993</v>
      </c>
      <c r="Y338" s="142">
        <v>2908</v>
      </c>
      <c r="Z338" s="143">
        <f t="shared" si="113"/>
        <v>0</v>
      </c>
      <c r="AA338" s="144">
        <v>4653834</v>
      </c>
      <c r="AB338" s="126">
        <f t="shared" si="127"/>
        <v>10153.793790343081</v>
      </c>
      <c r="AC338" s="127">
        <f t="shared" si="128"/>
        <v>1</v>
      </c>
      <c r="AD338" s="127">
        <f t="shared" si="129"/>
        <v>0</v>
      </c>
      <c r="AE338" s="1">
        <f t="shared" si="114"/>
        <v>95187.599999999991</v>
      </c>
      <c r="AF338" s="8">
        <f t="shared" si="130"/>
        <v>0</v>
      </c>
      <c r="AG338" s="1"/>
      <c r="AH338" s="8">
        <f t="shared" si="131"/>
        <v>0</v>
      </c>
      <c r="AI338">
        <v>2908</v>
      </c>
      <c r="AJ338" s="1">
        <v>493.2</v>
      </c>
      <c r="AK338" s="1">
        <v>490.56400000000002</v>
      </c>
      <c r="AM338" t="s">
        <v>914</v>
      </c>
      <c r="AN338">
        <v>2908</v>
      </c>
      <c r="AO338">
        <v>1</v>
      </c>
      <c r="AP338" s="1">
        <v>95187.6</v>
      </c>
      <c r="AQ338" s="1">
        <v>60750</v>
      </c>
      <c r="AR338">
        <f t="shared" si="115"/>
        <v>0</v>
      </c>
    </row>
    <row r="339" spans="1:44">
      <c r="A339" t="s">
        <v>1352</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workbookViewId="0">
      <pane xSplit="2" ySplit="2" topLeftCell="C3" activePane="bottomRight" state="frozen"/>
      <selection pane="topRight" activeCell="C1" sqref="C1"/>
      <selection pane="bottomLeft" activeCell="A2" sqref="A2"/>
      <selection pane="bottomRight" activeCell="A2" sqref="A2"/>
    </sheetView>
  </sheetViews>
  <sheetFormatPr defaultColWidth="0" defaultRowHeight="15" zeroHeight="1"/>
  <cols>
    <col min="1" max="1" width="10.140625" bestFit="1" customWidth="1"/>
    <col min="2" max="2" width="9.7109375" bestFit="1" customWidth="1"/>
    <col min="3" max="12" width="14.28515625" bestFit="1" customWidth="1"/>
    <col min="13" max="16384" width="8.85546875" hidden="1"/>
  </cols>
  <sheetData>
    <row r="1" spans="1:13" ht="15.75">
      <c r="A1" s="69" t="s">
        <v>926</v>
      </c>
      <c r="B1" s="69"/>
      <c r="C1" s="69"/>
      <c r="D1" s="69"/>
      <c r="E1" s="69"/>
    </row>
    <row r="2" spans="1:13">
      <c r="A2" s="23" t="s">
        <v>930</v>
      </c>
      <c r="B2" s="23" t="s">
        <v>32</v>
      </c>
      <c r="C2" s="24" t="s">
        <v>999</v>
      </c>
      <c r="D2" s="24" t="s">
        <v>33</v>
      </c>
      <c r="E2" s="24" t="s">
        <v>34</v>
      </c>
      <c r="F2" s="24" t="s">
        <v>35</v>
      </c>
      <c r="G2" s="24" t="s">
        <v>36</v>
      </c>
      <c r="H2" s="24" t="s">
        <v>37</v>
      </c>
      <c r="I2" s="24" t="s">
        <v>38</v>
      </c>
      <c r="J2" s="24" t="s">
        <v>39</v>
      </c>
      <c r="K2" s="24" t="s">
        <v>40</v>
      </c>
      <c r="L2" s="24" t="s">
        <v>41</v>
      </c>
      <c r="M2" t="s">
        <v>925</v>
      </c>
    </row>
    <row r="3" spans="1:13">
      <c r="A3" s="23">
        <v>1</v>
      </c>
      <c r="B3" s="23">
        <v>1.2</v>
      </c>
      <c r="C3" s="24">
        <v>23950946.25</v>
      </c>
      <c r="D3" s="24">
        <v>15836388.75</v>
      </c>
      <c r="E3" s="24">
        <v>8618478.75</v>
      </c>
      <c r="F3" s="24">
        <v>8609343.75</v>
      </c>
      <c r="G3" s="24">
        <v>8612546.25</v>
      </c>
      <c r="H3" s="24">
        <v>8616746.25</v>
      </c>
      <c r="I3" s="24">
        <v>8610918.75</v>
      </c>
      <c r="J3" s="24">
        <v>8284421.25</v>
      </c>
      <c r="K3" s="24">
        <v>8287833.75</v>
      </c>
      <c r="L3" s="24">
        <v>8284683.75</v>
      </c>
      <c r="M3">
        <v>8284198.125</v>
      </c>
    </row>
    <row r="4" spans="1:13">
      <c r="A4" s="23"/>
      <c r="B4" s="23">
        <v>11</v>
      </c>
      <c r="C4" s="24">
        <v>0</v>
      </c>
      <c r="D4" s="24">
        <v>0</v>
      </c>
      <c r="E4" s="24">
        <v>0</v>
      </c>
      <c r="F4" s="24">
        <v>0</v>
      </c>
      <c r="G4" s="24">
        <v>0</v>
      </c>
      <c r="H4" s="24">
        <v>0</v>
      </c>
      <c r="I4" s="24">
        <v>0</v>
      </c>
      <c r="J4" s="24">
        <v>0</v>
      </c>
      <c r="K4" s="24">
        <v>0</v>
      </c>
      <c r="L4" s="24">
        <v>0</v>
      </c>
    </row>
    <row r="5" spans="1:13">
      <c r="A5" s="23">
        <v>1</v>
      </c>
      <c r="B5" s="23">
        <v>112</v>
      </c>
      <c r="C5" s="24">
        <v>1152165</v>
      </c>
      <c r="D5" s="24">
        <v>1160145</v>
      </c>
      <c r="E5" s="24">
        <v>1167600</v>
      </c>
      <c r="F5" s="24">
        <v>1150800</v>
      </c>
      <c r="G5" s="24">
        <v>1121925</v>
      </c>
      <c r="H5" s="24">
        <v>1102500</v>
      </c>
      <c r="I5" s="25">
        <v>0</v>
      </c>
      <c r="J5" s="25">
        <v>0</v>
      </c>
      <c r="K5" s="25">
        <v>0</v>
      </c>
      <c r="L5" s="25">
        <v>0</v>
      </c>
      <c r="M5">
        <v>0</v>
      </c>
    </row>
    <row r="6" spans="1:13">
      <c r="A6" s="23">
        <v>1</v>
      </c>
      <c r="B6" s="23">
        <v>191</v>
      </c>
      <c r="C6" s="24">
        <v>3835420.05</v>
      </c>
      <c r="D6" s="24">
        <v>3592296.75</v>
      </c>
      <c r="E6" s="24">
        <v>6632256.75</v>
      </c>
      <c r="F6" s="24">
        <v>5905814.25</v>
      </c>
      <c r="G6" s="24">
        <v>6195509.25</v>
      </c>
      <c r="H6" s="24">
        <v>6238611.75</v>
      </c>
      <c r="I6" s="24">
        <v>6226484.25</v>
      </c>
      <c r="J6" s="24">
        <v>6297674.25</v>
      </c>
      <c r="K6" s="24">
        <v>6367656.75</v>
      </c>
      <c r="L6" s="24">
        <v>6430551.75</v>
      </c>
      <c r="M6">
        <v>6493709.25</v>
      </c>
    </row>
    <row r="7" spans="1:13">
      <c r="A7" s="23">
        <v>1</v>
      </c>
      <c r="B7" s="23">
        <v>194</v>
      </c>
      <c r="C7" s="24">
        <v>969011.84100000001</v>
      </c>
      <c r="D7" s="24">
        <v>956996.25</v>
      </c>
      <c r="E7" s="24">
        <v>935891.25</v>
      </c>
      <c r="F7" s="24">
        <v>909746.25</v>
      </c>
      <c r="G7" s="24">
        <v>889166.25</v>
      </c>
      <c r="H7" s="24">
        <v>868796.25</v>
      </c>
      <c r="I7" s="24">
        <v>2593316.25</v>
      </c>
      <c r="J7" s="24">
        <v>1802666.25</v>
      </c>
      <c r="K7" s="24">
        <v>12100593.75</v>
      </c>
      <c r="L7" s="24">
        <v>7445156.25</v>
      </c>
      <c r="M7">
        <v>0</v>
      </c>
    </row>
    <row r="8" spans="1:13">
      <c r="A8" s="23">
        <v>1</v>
      </c>
      <c r="B8" s="23">
        <v>196</v>
      </c>
      <c r="C8" s="24">
        <v>437010</v>
      </c>
      <c r="D8" s="24">
        <v>430605</v>
      </c>
      <c r="E8" s="24">
        <v>439792.5</v>
      </c>
      <c r="F8" s="24">
        <v>432600</v>
      </c>
      <c r="G8" s="25">
        <v>0</v>
      </c>
      <c r="H8" s="25">
        <v>0</v>
      </c>
      <c r="I8" s="25">
        <v>0</v>
      </c>
      <c r="J8" s="25">
        <v>0</v>
      </c>
      <c r="K8" s="25">
        <v>0</v>
      </c>
      <c r="L8" s="25">
        <v>0</v>
      </c>
      <c r="M8">
        <v>0</v>
      </c>
    </row>
    <row r="9" spans="1:13">
      <c r="A9" s="23">
        <v>1</v>
      </c>
      <c r="B9" s="23">
        <v>270</v>
      </c>
      <c r="C9" s="24">
        <v>5587811.25</v>
      </c>
      <c r="D9" s="24">
        <v>5679686.25</v>
      </c>
      <c r="E9" s="24">
        <v>6076796.25</v>
      </c>
      <c r="F9" s="24">
        <v>6173580</v>
      </c>
      <c r="G9" s="24">
        <v>9978386.25</v>
      </c>
      <c r="H9" s="24">
        <v>10543076.25</v>
      </c>
      <c r="I9" s="24">
        <v>14705328.75</v>
      </c>
      <c r="J9" s="24">
        <v>12559706.25</v>
      </c>
      <c r="K9" s="24">
        <v>12043736.25</v>
      </c>
      <c r="L9" s="24">
        <v>12414386.25</v>
      </c>
      <c r="M9">
        <v>12351018.75</v>
      </c>
    </row>
    <row r="10" spans="1:13">
      <c r="A10" s="23">
        <v>1</v>
      </c>
      <c r="B10" s="23">
        <v>271</v>
      </c>
      <c r="C10" s="24">
        <v>3814203.75</v>
      </c>
      <c r="D10" s="24">
        <v>3805016.25</v>
      </c>
      <c r="E10" s="24">
        <v>3680801.25</v>
      </c>
      <c r="F10" s="24">
        <v>3563398.65</v>
      </c>
      <c r="G10" s="24">
        <v>1489083.75</v>
      </c>
      <c r="H10" s="24">
        <v>1489083.75</v>
      </c>
      <c r="I10" s="24">
        <v>1489083.75</v>
      </c>
      <c r="J10" s="24">
        <v>1489083.75</v>
      </c>
      <c r="K10" s="24">
        <v>1489083.75</v>
      </c>
      <c r="L10" s="24">
        <v>2607333.75</v>
      </c>
      <c r="M10">
        <v>2546853.75</v>
      </c>
    </row>
    <row r="11" spans="1:13">
      <c r="A11" s="23">
        <v>1</v>
      </c>
      <c r="B11" s="23">
        <v>272</v>
      </c>
      <c r="C11" s="24">
        <v>1906583.7</v>
      </c>
      <c r="D11" s="24">
        <v>2034053.7</v>
      </c>
      <c r="E11" s="24">
        <v>2154304.9500000002</v>
      </c>
      <c r="F11" s="24">
        <v>5349927.45</v>
      </c>
      <c r="G11" s="24">
        <v>7817532.4500000002</v>
      </c>
      <c r="H11" s="24">
        <v>7101747.4500000002</v>
      </c>
      <c r="I11" s="24">
        <v>5617906.3499999996</v>
      </c>
      <c r="J11" s="24">
        <v>5514895.5750000002</v>
      </c>
      <c r="K11" s="24">
        <v>5446632.4500000002</v>
      </c>
      <c r="L11" s="24">
        <v>5335936.2</v>
      </c>
      <c r="M11">
        <v>5335410.1500000004</v>
      </c>
    </row>
    <row r="12" spans="1:13">
      <c r="A12" s="23">
        <v>1</v>
      </c>
      <c r="B12" s="23">
        <v>273</v>
      </c>
      <c r="C12" s="24">
        <v>1062164.25</v>
      </c>
      <c r="D12" s="24">
        <v>1065849.75</v>
      </c>
      <c r="E12" s="24">
        <v>1063041</v>
      </c>
      <c r="F12" s="24">
        <v>1143135</v>
      </c>
      <c r="G12" s="24">
        <v>1045327.5</v>
      </c>
      <c r="H12" s="24">
        <v>1083652.5</v>
      </c>
      <c r="I12" s="24">
        <v>1029262.5</v>
      </c>
      <c r="J12" s="24">
        <v>896962.5</v>
      </c>
      <c r="K12" s="24">
        <v>5097756.5729999999</v>
      </c>
      <c r="L12" s="24">
        <v>4950159.375</v>
      </c>
      <c r="M12">
        <v>203896.875</v>
      </c>
    </row>
    <row r="13" spans="1:13">
      <c r="A13" s="23">
        <v>1</v>
      </c>
      <c r="B13" s="23">
        <v>276</v>
      </c>
      <c r="C13" s="24">
        <v>4790602.0470000003</v>
      </c>
      <c r="D13" s="24">
        <v>6192621.7604999999</v>
      </c>
      <c r="E13" s="24">
        <v>6168784.398</v>
      </c>
      <c r="F13" s="24">
        <v>6182237.523</v>
      </c>
      <c r="G13" s="24">
        <v>6186506.2980000004</v>
      </c>
      <c r="H13" s="24">
        <v>6577823.9730000002</v>
      </c>
      <c r="I13" s="24">
        <v>8880231.9480000008</v>
      </c>
      <c r="J13" s="24">
        <v>8445985.023</v>
      </c>
      <c r="K13" s="24">
        <v>8607987.9480000008</v>
      </c>
      <c r="L13" s="24">
        <v>8591963.0999999996</v>
      </c>
      <c r="M13">
        <v>7245729.75</v>
      </c>
    </row>
    <row r="14" spans="1:13">
      <c r="A14" s="23">
        <v>1</v>
      </c>
      <c r="B14" s="23">
        <v>279</v>
      </c>
      <c r="C14" s="24">
        <v>1835211</v>
      </c>
      <c r="D14" s="24">
        <v>1104449.8500000001</v>
      </c>
      <c r="E14" s="24">
        <v>1104449.8500000001</v>
      </c>
      <c r="F14" s="24">
        <v>3351449.85</v>
      </c>
      <c r="G14" s="24">
        <v>3428231.1</v>
      </c>
      <c r="H14" s="24">
        <v>10563926.1</v>
      </c>
      <c r="I14" s="24">
        <v>12564421.800000001</v>
      </c>
      <c r="J14" s="24">
        <v>7399612.5</v>
      </c>
      <c r="K14" s="24">
        <v>1861912.5</v>
      </c>
      <c r="L14" s="25">
        <v>0</v>
      </c>
      <c r="M14">
        <v>0</v>
      </c>
    </row>
    <row r="15" spans="1:13">
      <c r="A15" s="23">
        <v>1</v>
      </c>
      <c r="B15" s="23">
        <v>281</v>
      </c>
      <c r="C15" s="24">
        <v>14305602.632999999</v>
      </c>
      <c r="D15" s="24">
        <v>14276355.722999999</v>
      </c>
      <c r="E15" s="24">
        <v>14464463.222999999</v>
      </c>
      <c r="F15" s="24">
        <v>14154881.222999999</v>
      </c>
      <c r="G15" s="24">
        <v>12722300.073000001</v>
      </c>
      <c r="H15" s="24">
        <v>11260568.823000001</v>
      </c>
      <c r="I15" s="24">
        <v>10895083.5</v>
      </c>
      <c r="J15" s="24">
        <v>9174453.75</v>
      </c>
      <c r="K15" s="24">
        <v>10935868.125</v>
      </c>
      <c r="L15" s="24">
        <v>10499816.25</v>
      </c>
      <c r="M15">
        <v>3435672.1979999999</v>
      </c>
    </row>
    <row r="16" spans="1:13">
      <c r="A16" s="23">
        <v>1</v>
      </c>
      <c r="B16" s="23">
        <v>284</v>
      </c>
      <c r="C16" s="24">
        <v>1413765.9480000001</v>
      </c>
      <c r="D16" s="24">
        <v>2778765.9479999999</v>
      </c>
      <c r="E16" s="24">
        <v>2961465.9479999999</v>
      </c>
      <c r="F16" s="24">
        <v>2824965.9479999999</v>
      </c>
      <c r="G16" s="24">
        <v>3241815.9479999999</v>
      </c>
      <c r="H16" s="24">
        <v>3282240.9479999999</v>
      </c>
      <c r="I16" s="24">
        <v>5232353.4479999999</v>
      </c>
      <c r="J16" s="24">
        <v>5695403.4479999999</v>
      </c>
      <c r="K16" s="25">
        <v>2586720.9479999999</v>
      </c>
      <c r="L16" s="25">
        <v>2596170.9479999999</v>
      </c>
      <c r="M16">
        <v>2571180.9479999999</v>
      </c>
    </row>
    <row r="17" spans="1:13">
      <c r="A17" s="23">
        <v>1</v>
      </c>
      <c r="B17" s="23">
        <v>535</v>
      </c>
      <c r="C17" s="24">
        <v>2346200.0729999999</v>
      </c>
      <c r="D17" s="24">
        <v>3137112.5729999999</v>
      </c>
      <c r="E17" s="24">
        <v>3101307.5729999999</v>
      </c>
      <c r="F17" s="24">
        <v>3065030.0729999999</v>
      </c>
      <c r="G17" s="24">
        <v>3029603.0729999999</v>
      </c>
      <c r="H17" s="24">
        <v>4904501.4479999999</v>
      </c>
      <c r="I17" s="24">
        <v>4898408.8229999999</v>
      </c>
      <c r="J17" s="24">
        <v>4878277.6979999999</v>
      </c>
      <c r="K17" s="24">
        <v>4880323.875</v>
      </c>
      <c r="L17" s="24">
        <v>4886083.125</v>
      </c>
      <c r="M17">
        <v>4884941.25</v>
      </c>
    </row>
    <row r="18" spans="1:13">
      <c r="A18" s="23">
        <v>1</v>
      </c>
      <c r="B18" s="23">
        <v>621</v>
      </c>
      <c r="C18" s="24">
        <v>4149390</v>
      </c>
      <c r="D18" s="24">
        <v>4153747.5</v>
      </c>
      <c r="E18" s="24">
        <v>4227982.5</v>
      </c>
      <c r="F18" s="24">
        <v>4255020</v>
      </c>
      <c r="G18" s="24">
        <v>4254495</v>
      </c>
      <c r="H18" s="24">
        <v>4240687.5</v>
      </c>
      <c r="I18" s="24">
        <v>4157107.5</v>
      </c>
      <c r="J18" s="24">
        <v>4202100</v>
      </c>
      <c r="K18" s="24">
        <v>4204200</v>
      </c>
      <c r="L18" s="24">
        <v>0</v>
      </c>
      <c r="M18">
        <v>0</v>
      </c>
    </row>
    <row r="19" spans="1:13">
      <c r="A19" s="23">
        <v>1</v>
      </c>
      <c r="B19" s="23">
        <v>622</v>
      </c>
      <c r="C19" s="24">
        <v>7677519.9479999999</v>
      </c>
      <c r="D19" s="24">
        <v>7634473.0980000002</v>
      </c>
      <c r="E19" s="24">
        <v>7685346.648</v>
      </c>
      <c r="F19" s="24">
        <v>7691572.0980000002</v>
      </c>
      <c r="G19" s="24">
        <v>6907522.398</v>
      </c>
      <c r="H19" s="24">
        <v>6314005.1730000004</v>
      </c>
      <c r="I19" s="24">
        <v>5879939.3729999997</v>
      </c>
      <c r="J19" s="24">
        <v>5148707.2980000004</v>
      </c>
      <c r="K19" s="24">
        <v>4642786.05</v>
      </c>
      <c r="L19" s="25">
        <v>3688649.4750000001</v>
      </c>
      <c r="M19">
        <v>3699879.75</v>
      </c>
    </row>
    <row r="20" spans="1:13">
      <c r="A20" s="23"/>
      <c r="B20" s="23">
        <v>623</v>
      </c>
      <c r="C20" s="24">
        <v>0</v>
      </c>
      <c r="D20" s="24">
        <v>0</v>
      </c>
      <c r="E20" s="24">
        <v>0</v>
      </c>
      <c r="F20" s="24">
        <v>0</v>
      </c>
      <c r="G20" s="24">
        <v>0</v>
      </c>
      <c r="H20" s="24">
        <v>0</v>
      </c>
      <c r="I20" s="24">
        <v>0</v>
      </c>
      <c r="J20" s="24">
        <v>0</v>
      </c>
      <c r="K20" s="24">
        <v>0</v>
      </c>
      <c r="L20" s="25">
        <v>0</v>
      </c>
    </row>
    <row r="21" spans="1:13">
      <c r="A21" s="23">
        <v>1</v>
      </c>
      <c r="B21" s="23">
        <v>624</v>
      </c>
      <c r="C21" s="24">
        <v>1325694.5625</v>
      </c>
      <c r="D21" s="24">
        <v>1349214.5625</v>
      </c>
      <c r="E21" s="24">
        <v>1371474.5625</v>
      </c>
      <c r="F21" s="24">
        <v>4285224.5625</v>
      </c>
      <c r="G21" s="24">
        <v>4850754.5625</v>
      </c>
      <c r="H21" s="24">
        <v>5105064.5625</v>
      </c>
      <c r="I21" s="24">
        <v>6917325.1875</v>
      </c>
      <c r="J21" s="24">
        <v>6614137.6875</v>
      </c>
      <c r="K21" s="24">
        <v>6622065.1875</v>
      </c>
      <c r="L21" s="24">
        <v>6632252.8229999999</v>
      </c>
      <c r="M21">
        <v>0</v>
      </c>
    </row>
    <row r="22" spans="1:13">
      <c r="A22" s="23"/>
      <c r="B22" s="23">
        <v>625</v>
      </c>
      <c r="C22" s="24">
        <v>0</v>
      </c>
      <c r="D22" s="24">
        <v>0</v>
      </c>
      <c r="E22" s="24">
        <v>0</v>
      </c>
      <c r="F22" s="24">
        <v>0</v>
      </c>
      <c r="G22" s="24">
        <v>0</v>
      </c>
      <c r="H22" s="25">
        <v>0</v>
      </c>
      <c r="I22" s="25">
        <v>0</v>
      </c>
      <c r="J22" s="25">
        <v>0</v>
      </c>
      <c r="K22" s="24">
        <v>0</v>
      </c>
      <c r="L22" s="24">
        <v>0</v>
      </c>
    </row>
    <row r="23" spans="1:13">
      <c r="A23" s="23">
        <v>1</v>
      </c>
      <c r="B23" s="23">
        <v>709</v>
      </c>
      <c r="C23" s="24">
        <v>5556705</v>
      </c>
      <c r="D23" s="24">
        <v>5570932.5</v>
      </c>
      <c r="E23" s="24">
        <v>5567310</v>
      </c>
      <c r="F23" s="24">
        <v>5552400</v>
      </c>
      <c r="G23" s="24">
        <v>5547780</v>
      </c>
      <c r="H23" s="24">
        <v>5548830</v>
      </c>
      <c r="I23" s="24">
        <v>5544892.5</v>
      </c>
      <c r="J23" s="24">
        <v>5546205</v>
      </c>
      <c r="K23" s="25">
        <v>5551875</v>
      </c>
      <c r="L23" s="25">
        <v>5560275</v>
      </c>
      <c r="M23">
        <v>5558437.5</v>
      </c>
    </row>
    <row r="24" spans="1:13">
      <c r="A24" s="23">
        <v>1</v>
      </c>
      <c r="B24" s="23">
        <v>728</v>
      </c>
      <c r="C24" s="24">
        <v>1264974.8999999999</v>
      </c>
      <c r="D24" s="24">
        <v>1263294.8999999999</v>
      </c>
      <c r="E24" s="24">
        <v>1266234.8999999999</v>
      </c>
      <c r="F24" s="24">
        <v>1268334.8999999999</v>
      </c>
      <c r="G24" s="24">
        <v>1269594.8999999999</v>
      </c>
      <c r="H24" s="24">
        <v>1270014.8999999999</v>
      </c>
      <c r="I24" s="24">
        <v>2403594.9</v>
      </c>
      <c r="J24" s="24">
        <v>2431236.15</v>
      </c>
      <c r="K24" s="24">
        <v>2393272.35</v>
      </c>
      <c r="L24" s="24">
        <v>3754597.35</v>
      </c>
      <c r="M24">
        <v>3780518.7</v>
      </c>
    </row>
    <row r="25" spans="1:13">
      <c r="A25" s="23">
        <v>1</v>
      </c>
      <c r="B25" s="23">
        <v>742</v>
      </c>
      <c r="C25" s="24">
        <v>2796064.6979999999</v>
      </c>
      <c r="D25" s="24">
        <v>2796064.6979999999</v>
      </c>
      <c r="E25" s="24">
        <v>2790184.6979999999</v>
      </c>
      <c r="F25" s="24">
        <v>2789029.6979999999</v>
      </c>
      <c r="G25" s="24">
        <v>2787244.6979999999</v>
      </c>
      <c r="H25" s="24">
        <v>2783622.1979999999</v>
      </c>
      <c r="I25" s="24">
        <v>2783832.1979999999</v>
      </c>
      <c r="J25" s="24">
        <v>2777217.1979999999</v>
      </c>
      <c r="K25" s="24">
        <v>2775077.8229999999</v>
      </c>
      <c r="L25" s="24">
        <v>2769565.3229999999</v>
      </c>
      <c r="M25">
        <v>2758540.3229999999</v>
      </c>
    </row>
    <row r="26" spans="1:13">
      <c r="A26" s="23">
        <v>1</v>
      </c>
      <c r="B26" s="23">
        <v>833</v>
      </c>
      <c r="C26" s="24">
        <v>1864144.8</v>
      </c>
      <c r="D26" s="24">
        <v>1515019.8</v>
      </c>
      <c r="E26" s="24">
        <v>1732894.8</v>
      </c>
      <c r="F26" s="24">
        <v>1728957.3</v>
      </c>
      <c r="G26" s="24">
        <v>1625007.3</v>
      </c>
      <c r="H26" s="24">
        <v>1597444.8</v>
      </c>
      <c r="I26" s="24">
        <v>1569882.3</v>
      </c>
      <c r="J26" s="24">
        <v>12508453.65</v>
      </c>
      <c r="K26" s="24">
        <v>12288478.65</v>
      </c>
      <c r="L26" s="24">
        <v>10683291.15</v>
      </c>
      <c r="M26">
        <v>10295158.65</v>
      </c>
    </row>
    <row r="27" spans="1:13">
      <c r="A27" s="23">
        <v>1</v>
      </c>
      <c r="B27" s="23">
        <v>834</v>
      </c>
      <c r="C27" s="24">
        <v>583414.65</v>
      </c>
      <c r="D27" s="24">
        <v>585514.65</v>
      </c>
      <c r="E27" s="24">
        <v>581524.65</v>
      </c>
      <c r="F27" s="24">
        <v>587404.65</v>
      </c>
      <c r="G27" s="24">
        <v>587089.65</v>
      </c>
      <c r="H27" s="24">
        <v>587986.35</v>
      </c>
      <c r="I27" s="25">
        <v>0</v>
      </c>
      <c r="J27" s="25">
        <v>0</v>
      </c>
      <c r="K27" s="24">
        <v>0</v>
      </c>
      <c r="L27" s="24">
        <v>0</v>
      </c>
      <c r="M27">
        <v>0</v>
      </c>
    </row>
    <row r="28" spans="1:13">
      <c r="A28">
        <f>SUM(A3:A27)</f>
        <v>22</v>
      </c>
      <c r="K28" s="25"/>
      <c r="L28" s="25"/>
    </row>
    <row r="29" spans="1:13">
      <c r="A29" s="10" t="s">
        <v>746</v>
      </c>
    </row>
    <row r="30" spans="1:13" hidden="1"/>
    <row r="31" spans="1:13" hidden="1"/>
    <row r="32" spans="1:13" hidden="1"/>
    <row r="33" hidden="1"/>
  </sheetData>
  <pageMargins left="0.25" right="0.25" top="0.75" bottom="0.75" header="0.3" footer="0.3"/>
  <pageSetup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11"/>
  <sheetViews>
    <sheetView workbookViewId="0">
      <pane xSplit="2" ySplit="2" topLeftCell="C93" activePane="bottomRight" state="frozen"/>
      <selection pane="topRight" activeCell="C1" sqref="C1"/>
      <selection pane="bottomLeft" activeCell="A2" sqref="A2"/>
      <selection pane="bottomRight" activeCell="A2" sqref="A2"/>
    </sheetView>
  </sheetViews>
  <sheetFormatPr defaultColWidth="0" defaultRowHeight="15" zeroHeight="1"/>
  <cols>
    <col min="1" max="1" width="10.140625" bestFit="1" customWidth="1"/>
    <col min="2" max="2" width="8.85546875" customWidth="1"/>
    <col min="3" max="3" width="13.7109375" bestFit="1" customWidth="1"/>
    <col min="4" max="4" width="14.42578125" customWidth="1"/>
    <col min="5" max="12" width="13.7109375" bestFit="1" customWidth="1"/>
    <col min="13" max="16384" width="8.85546875" hidden="1"/>
  </cols>
  <sheetData>
    <row r="1" spans="1:13" ht="15.75">
      <c r="A1" s="69" t="s">
        <v>927</v>
      </c>
      <c r="B1" s="69"/>
      <c r="C1" s="69"/>
      <c r="D1" s="69"/>
    </row>
    <row r="2" spans="1:13">
      <c r="A2" s="23" t="s">
        <v>31</v>
      </c>
      <c r="B2" s="23" t="s">
        <v>32</v>
      </c>
      <c r="C2" s="24" t="s">
        <v>999</v>
      </c>
      <c r="D2" s="24" t="s">
        <v>33</v>
      </c>
      <c r="E2" s="24" t="s">
        <v>34</v>
      </c>
      <c r="F2" s="24" t="s">
        <v>35</v>
      </c>
      <c r="G2" s="24" t="s">
        <v>36</v>
      </c>
      <c r="H2" s="24" t="s">
        <v>37</v>
      </c>
      <c r="I2" s="24" t="s">
        <v>38</v>
      </c>
      <c r="J2" s="24" t="s">
        <v>39</v>
      </c>
      <c r="K2" s="24" t="s">
        <v>40</v>
      </c>
      <c r="L2" s="24" t="s">
        <v>41</v>
      </c>
    </row>
    <row r="3" spans="1:13">
      <c r="A3" s="23">
        <v>2</v>
      </c>
      <c r="B3" s="23">
        <v>12</v>
      </c>
      <c r="C3" s="24">
        <v>405562.5</v>
      </c>
      <c r="D3" s="25">
        <v>0</v>
      </c>
      <c r="E3" s="25">
        <v>0</v>
      </c>
      <c r="F3" s="25">
        <v>0</v>
      </c>
      <c r="G3" s="25">
        <v>0</v>
      </c>
      <c r="H3" s="25">
        <v>0</v>
      </c>
      <c r="I3" s="25">
        <v>0</v>
      </c>
      <c r="J3" s="25">
        <v>0</v>
      </c>
      <c r="K3" s="25">
        <v>0</v>
      </c>
      <c r="L3" s="25">
        <v>0</v>
      </c>
      <c r="M3">
        <v>0</v>
      </c>
    </row>
    <row r="4" spans="1:13">
      <c r="A4" s="23">
        <v>2</v>
      </c>
      <c r="B4" s="23">
        <v>14</v>
      </c>
      <c r="C4" s="24">
        <v>1989723.75</v>
      </c>
      <c r="D4" s="24">
        <v>1809349.2794999999</v>
      </c>
      <c r="E4" s="24">
        <v>1905697.5</v>
      </c>
      <c r="F4" s="24">
        <v>1992322.5</v>
      </c>
      <c r="G4" s="24">
        <v>1982610</v>
      </c>
      <c r="H4" s="24">
        <v>1970272.5</v>
      </c>
      <c r="I4" s="24">
        <v>1960560</v>
      </c>
      <c r="J4" s="24">
        <v>1947960</v>
      </c>
      <c r="K4" s="24">
        <v>1953472.5</v>
      </c>
      <c r="L4" s="24">
        <v>2028547.5</v>
      </c>
      <c r="M4">
        <v>2999010</v>
      </c>
    </row>
    <row r="5" spans="1:13">
      <c r="A5" s="23">
        <v>2</v>
      </c>
      <c r="B5" s="23">
        <v>15</v>
      </c>
      <c r="C5" s="24">
        <v>958988.1</v>
      </c>
      <c r="D5" s="24">
        <v>949758.6</v>
      </c>
      <c r="E5" s="24">
        <v>943707.45</v>
      </c>
      <c r="F5" s="24">
        <v>942014.85</v>
      </c>
      <c r="G5" s="24">
        <v>942487.35</v>
      </c>
      <c r="H5" s="24">
        <v>857621.1</v>
      </c>
      <c r="I5" s="24">
        <v>857936.1</v>
      </c>
      <c r="J5" s="24">
        <v>858644.85</v>
      </c>
      <c r="K5" s="24">
        <v>858014.85</v>
      </c>
      <c r="L5" s="24">
        <v>860311.2</v>
      </c>
      <c r="M5">
        <v>0</v>
      </c>
    </row>
    <row r="6" spans="1:13">
      <c r="A6" s="23">
        <v>2</v>
      </c>
      <c r="B6" s="23">
        <v>16</v>
      </c>
      <c r="C6" s="24">
        <v>701302.35</v>
      </c>
      <c r="D6" s="24">
        <v>700212.45</v>
      </c>
      <c r="E6" s="24">
        <v>698231.1</v>
      </c>
      <c r="F6" s="24">
        <v>700606.2</v>
      </c>
      <c r="G6" s="24">
        <v>701866.2</v>
      </c>
      <c r="H6" s="24">
        <v>701242.5</v>
      </c>
      <c r="I6" s="24">
        <v>703920</v>
      </c>
      <c r="J6" s="25">
        <v>0</v>
      </c>
      <c r="K6" s="25">
        <v>0</v>
      </c>
      <c r="L6" s="25">
        <v>0</v>
      </c>
      <c r="M6">
        <v>0</v>
      </c>
    </row>
    <row r="7" spans="1:13">
      <c r="A7" s="23">
        <v>2</v>
      </c>
      <c r="B7" s="23">
        <v>23</v>
      </c>
      <c r="C7" s="24">
        <v>1078258.125</v>
      </c>
      <c r="D7" s="24">
        <v>955710</v>
      </c>
      <c r="E7" s="24">
        <v>957180</v>
      </c>
      <c r="F7" s="25">
        <v>0</v>
      </c>
      <c r="G7" s="25">
        <v>0</v>
      </c>
      <c r="H7" s="25">
        <v>0</v>
      </c>
      <c r="I7" s="25">
        <v>0</v>
      </c>
      <c r="J7" s="25">
        <v>0</v>
      </c>
      <c r="K7" s="25">
        <v>0</v>
      </c>
      <c r="L7" s="25">
        <v>0</v>
      </c>
      <c r="M7">
        <v>0</v>
      </c>
    </row>
    <row r="8" spans="1:13">
      <c r="A8" s="23">
        <v>2</v>
      </c>
      <c r="B8" s="23">
        <v>32</v>
      </c>
      <c r="C8" s="24">
        <v>194460</v>
      </c>
      <c r="D8" s="24">
        <v>197190</v>
      </c>
      <c r="E8" s="24">
        <v>194512.5</v>
      </c>
      <c r="F8" s="24">
        <v>191835</v>
      </c>
      <c r="G8" s="24">
        <v>194407.5</v>
      </c>
      <c r="H8" s="24">
        <v>196822.5</v>
      </c>
      <c r="I8" s="24">
        <v>193830</v>
      </c>
      <c r="J8" s="24">
        <v>190837.5</v>
      </c>
      <c r="K8" s="24">
        <v>277095</v>
      </c>
      <c r="L8" s="24">
        <v>281925</v>
      </c>
      <c r="M8">
        <v>281190</v>
      </c>
    </row>
    <row r="9" spans="1:13">
      <c r="A9" s="23">
        <v>2</v>
      </c>
      <c r="B9" s="23">
        <v>84</v>
      </c>
      <c r="C9" s="24">
        <v>335112.75</v>
      </c>
      <c r="D9" s="24">
        <v>338129.4</v>
      </c>
      <c r="E9" s="24">
        <v>340110.75</v>
      </c>
      <c r="F9" s="24">
        <v>341003.25</v>
      </c>
      <c r="G9" s="25">
        <v>0</v>
      </c>
      <c r="H9" s="25">
        <v>0</v>
      </c>
      <c r="I9" s="25">
        <v>0</v>
      </c>
      <c r="J9" s="25">
        <v>0</v>
      </c>
      <c r="K9" s="25">
        <v>0</v>
      </c>
      <c r="L9" s="25">
        <v>0</v>
      </c>
      <c r="M9">
        <v>0</v>
      </c>
    </row>
    <row r="10" spans="1:13">
      <c r="A10" s="23">
        <v>2</v>
      </c>
      <c r="B10" s="23">
        <v>88</v>
      </c>
      <c r="C10" s="24">
        <v>692934.9</v>
      </c>
      <c r="D10" s="24">
        <v>579114.9</v>
      </c>
      <c r="E10" s="24">
        <v>584889.9</v>
      </c>
      <c r="F10" s="24">
        <v>585099.9</v>
      </c>
      <c r="G10" s="24">
        <v>585099.9</v>
      </c>
      <c r="H10" s="24">
        <v>578301.15</v>
      </c>
      <c r="I10" s="24">
        <v>566133.75</v>
      </c>
      <c r="J10" s="24">
        <v>569717.4</v>
      </c>
      <c r="K10" s="25">
        <v>0</v>
      </c>
      <c r="L10" s="25">
        <v>0</v>
      </c>
      <c r="M10">
        <v>0</v>
      </c>
    </row>
    <row r="11" spans="1:13">
      <c r="A11" s="23">
        <v>2</v>
      </c>
      <c r="B11" s="23">
        <v>91</v>
      </c>
      <c r="C11" s="24">
        <v>16353.75</v>
      </c>
      <c r="D11" s="24">
        <v>16353.75</v>
      </c>
      <c r="E11" s="24">
        <v>100353.75</v>
      </c>
      <c r="F11" s="24">
        <v>103923.75</v>
      </c>
      <c r="G11" s="24">
        <v>107388.75</v>
      </c>
      <c r="H11" s="24">
        <v>105498.75</v>
      </c>
      <c r="I11" s="24">
        <v>108858.75</v>
      </c>
      <c r="J11" s="24">
        <v>106863.75</v>
      </c>
      <c r="K11" s="24">
        <v>104868.75</v>
      </c>
      <c r="L11" s="24">
        <v>107625</v>
      </c>
      <c r="M11">
        <v>0</v>
      </c>
    </row>
    <row r="12" spans="1:13">
      <c r="A12" s="23">
        <v>2</v>
      </c>
      <c r="B12" s="23">
        <v>94</v>
      </c>
      <c r="C12" s="24">
        <v>737756.25</v>
      </c>
      <c r="D12" s="24">
        <v>738675</v>
      </c>
      <c r="E12" s="24">
        <v>854201.25</v>
      </c>
      <c r="F12" s="24">
        <v>857351.25</v>
      </c>
      <c r="G12" s="24">
        <v>853833.75</v>
      </c>
      <c r="H12" s="24">
        <v>857916.15</v>
      </c>
      <c r="I12" s="24">
        <v>2183252.4</v>
      </c>
      <c r="J12" s="25">
        <v>0</v>
      </c>
      <c r="K12" s="25">
        <v>0</v>
      </c>
      <c r="L12" s="25">
        <v>0</v>
      </c>
      <c r="M12">
        <v>0</v>
      </c>
    </row>
    <row r="13" spans="1:13">
      <c r="A13" s="23">
        <v>2</v>
      </c>
      <c r="B13" s="23">
        <v>111</v>
      </c>
      <c r="C13" s="24">
        <v>165860.625</v>
      </c>
      <c r="D13" s="24">
        <v>165230.625</v>
      </c>
      <c r="E13" s="24">
        <v>138193.125</v>
      </c>
      <c r="F13" s="24">
        <v>132195</v>
      </c>
      <c r="G13" s="24">
        <v>131349.75</v>
      </c>
      <c r="H13" s="24">
        <v>130357.5</v>
      </c>
      <c r="I13" s="24">
        <v>192218.25</v>
      </c>
      <c r="J13" s="24">
        <v>189966</v>
      </c>
      <c r="K13" s="24">
        <v>187577.25</v>
      </c>
      <c r="L13" s="24">
        <v>179733.75</v>
      </c>
      <c r="M13">
        <v>287358.75</v>
      </c>
    </row>
    <row r="14" spans="1:13">
      <c r="A14" s="23">
        <v>2</v>
      </c>
      <c r="B14" s="23">
        <v>113</v>
      </c>
      <c r="C14" s="24">
        <v>269790.15000000002</v>
      </c>
      <c r="D14" s="24">
        <v>239208.9</v>
      </c>
      <c r="E14" s="24">
        <v>239550.15</v>
      </c>
      <c r="F14" s="24">
        <v>239287.65</v>
      </c>
      <c r="G14" s="24">
        <v>238678.65</v>
      </c>
      <c r="H14" s="24">
        <v>237615</v>
      </c>
      <c r="I14" s="24">
        <v>236381.25</v>
      </c>
      <c r="J14" s="24">
        <v>239715</v>
      </c>
      <c r="K14" s="24">
        <v>237431.25</v>
      </c>
      <c r="L14" s="24">
        <v>239662.5</v>
      </c>
      <c r="M14">
        <v>0</v>
      </c>
    </row>
    <row r="15" spans="1:13">
      <c r="A15" s="23">
        <v>2</v>
      </c>
      <c r="B15" s="23">
        <v>129</v>
      </c>
      <c r="C15" s="24">
        <v>1296253.8644999999</v>
      </c>
      <c r="D15" s="24">
        <v>1263871.875</v>
      </c>
      <c r="E15" s="24">
        <v>1266444.375</v>
      </c>
      <c r="F15" s="24">
        <v>1266339.375</v>
      </c>
      <c r="G15" s="24">
        <v>1267869.75</v>
      </c>
      <c r="H15" s="24">
        <v>1261779.75</v>
      </c>
      <c r="I15" s="24">
        <v>1127742</v>
      </c>
      <c r="J15" s="24">
        <v>1127398.125</v>
      </c>
      <c r="K15" s="24">
        <v>1140982.5</v>
      </c>
      <c r="L15" s="25">
        <v>0</v>
      </c>
      <c r="M15">
        <v>0</v>
      </c>
    </row>
    <row r="16" spans="1:13">
      <c r="A16" s="23">
        <v>2</v>
      </c>
      <c r="B16" s="23">
        <v>162</v>
      </c>
      <c r="C16" s="24">
        <v>466950.75</v>
      </c>
      <c r="D16" s="24">
        <v>466740.75</v>
      </c>
      <c r="E16" s="24">
        <v>466425.75</v>
      </c>
      <c r="F16" s="24">
        <v>466005.75</v>
      </c>
      <c r="G16" s="24">
        <v>470730.75</v>
      </c>
      <c r="H16" s="24">
        <v>469247.625</v>
      </c>
      <c r="I16" s="24">
        <v>472515.75</v>
      </c>
      <c r="J16" s="24">
        <v>475140.75</v>
      </c>
      <c r="K16" s="24">
        <v>477015</v>
      </c>
      <c r="L16" s="24">
        <v>481005</v>
      </c>
      <c r="M16">
        <v>479193.75</v>
      </c>
    </row>
    <row r="17" spans="1:16384">
      <c r="A17" s="23">
        <v>2</v>
      </c>
      <c r="B17" s="23">
        <v>166</v>
      </c>
      <c r="C17" s="24">
        <v>187454.4</v>
      </c>
      <c r="D17" s="24">
        <v>452904.9</v>
      </c>
      <c r="E17" s="24">
        <v>442575</v>
      </c>
      <c r="F17" s="24">
        <v>445620</v>
      </c>
      <c r="G17" s="24">
        <v>448455</v>
      </c>
      <c r="H17" s="24">
        <v>451080</v>
      </c>
      <c r="I17" s="24">
        <v>453495</v>
      </c>
      <c r="J17" s="24">
        <v>456802.5</v>
      </c>
      <c r="K17" s="24">
        <v>459637.5</v>
      </c>
      <c r="L17" s="25">
        <v>0</v>
      </c>
      <c r="M17">
        <v>0</v>
      </c>
    </row>
    <row r="18" spans="1:16384">
      <c r="A18" s="23">
        <v>2</v>
      </c>
      <c r="B18" s="23">
        <v>181</v>
      </c>
      <c r="C18" s="24">
        <v>44520</v>
      </c>
      <c r="D18" s="24">
        <v>44520</v>
      </c>
      <c r="E18" s="24">
        <v>44520</v>
      </c>
      <c r="F18" s="24">
        <v>44520</v>
      </c>
      <c r="G18" s="24">
        <v>44520</v>
      </c>
      <c r="H18" s="24">
        <v>44520</v>
      </c>
      <c r="I18" s="24">
        <v>44520</v>
      </c>
      <c r="J18" s="24">
        <v>2270520</v>
      </c>
      <c r="K18" s="25">
        <v>0</v>
      </c>
      <c r="L18" s="25">
        <v>0</v>
      </c>
      <c r="M18">
        <v>0</v>
      </c>
    </row>
    <row r="19" spans="1:16384">
      <c r="A19" s="23">
        <v>2</v>
      </c>
      <c r="B19" s="23">
        <v>192</v>
      </c>
      <c r="C19" s="24">
        <v>198692.823</v>
      </c>
      <c r="D19" s="24">
        <v>200897.823</v>
      </c>
      <c r="E19" s="24">
        <v>197747.823</v>
      </c>
      <c r="F19" s="24">
        <v>199826.823</v>
      </c>
      <c r="G19" s="24">
        <v>196592.823</v>
      </c>
      <c r="H19" s="24">
        <v>198587.823</v>
      </c>
      <c r="I19" s="24">
        <v>200477.823</v>
      </c>
      <c r="J19" s="24">
        <v>202046.25</v>
      </c>
      <c r="K19" s="24">
        <v>203280</v>
      </c>
      <c r="L19" s="24">
        <v>204165.948</v>
      </c>
      <c r="M19">
        <v>204690.948</v>
      </c>
    </row>
    <row r="20" spans="1:16384">
      <c r="A20" s="23">
        <v>2</v>
      </c>
      <c r="B20" s="23">
        <v>199</v>
      </c>
      <c r="C20" s="24">
        <v>590352</v>
      </c>
      <c r="D20" s="24">
        <v>591921.75</v>
      </c>
      <c r="E20" s="24">
        <v>451500</v>
      </c>
      <c r="F20" s="24">
        <v>462000</v>
      </c>
      <c r="G20" s="24">
        <v>477750</v>
      </c>
      <c r="H20" s="24">
        <v>493500</v>
      </c>
      <c r="I20" s="24">
        <v>509250</v>
      </c>
      <c r="J20" s="24">
        <v>530250</v>
      </c>
      <c r="K20" s="24">
        <v>546000</v>
      </c>
      <c r="L20" s="24">
        <v>572250</v>
      </c>
      <c r="M20">
        <v>0</v>
      </c>
    </row>
    <row r="21" spans="1:16384">
      <c r="A21" s="23">
        <v>2</v>
      </c>
      <c r="B21" s="23">
        <v>200</v>
      </c>
      <c r="C21" s="24">
        <v>367486.875</v>
      </c>
      <c r="D21" s="24">
        <v>371791.875</v>
      </c>
      <c r="E21" s="24">
        <v>365386.875</v>
      </c>
      <c r="F21" s="24">
        <v>369481.875</v>
      </c>
      <c r="G21" s="24">
        <v>373366.875</v>
      </c>
      <c r="H21" s="24">
        <v>377041.875</v>
      </c>
      <c r="I21" s="24">
        <v>374025.75</v>
      </c>
      <c r="J21" s="24">
        <v>376136.25</v>
      </c>
      <c r="K21" s="25">
        <v>0</v>
      </c>
      <c r="L21" s="25">
        <v>0</v>
      </c>
      <c r="M21">
        <v>0</v>
      </c>
    </row>
    <row r="22" spans="1:16384">
      <c r="A22" s="23">
        <v>2</v>
      </c>
      <c r="B22" s="23">
        <v>204</v>
      </c>
      <c r="C22" s="24">
        <v>151512.375</v>
      </c>
      <c r="D22" s="24">
        <v>152667.375</v>
      </c>
      <c r="E22" s="24">
        <v>153664.875</v>
      </c>
      <c r="F22" s="24">
        <v>143947.125</v>
      </c>
      <c r="G22" s="25">
        <v>0</v>
      </c>
      <c r="H22" s="25">
        <v>0</v>
      </c>
      <c r="I22" s="25">
        <v>0</v>
      </c>
      <c r="J22" s="25">
        <v>0</v>
      </c>
      <c r="K22" s="25">
        <v>0</v>
      </c>
      <c r="L22" s="25">
        <v>0</v>
      </c>
      <c r="M22">
        <v>0</v>
      </c>
    </row>
    <row r="23" spans="1:16384">
      <c r="A23" s="23">
        <v>2</v>
      </c>
      <c r="B23" s="23">
        <v>206</v>
      </c>
      <c r="C23" s="24">
        <v>677736.15</v>
      </c>
      <c r="D23" s="24">
        <v>689548.65</v>
      </c>
      <c r="E23" s="24">
        <v>708186.15</v>
      </c>
      <c r="F23" s="24">
        <v>671619.9</v>
      </c>
      <c r="G23" s="24">
        <v>691753.65</v>
      </c>
      <c r="H23" s="25">
        <v>0</v>
      </c>
      <c r="I23" s="25">
        <v>0</v>
      </c>
      <c r="J23" s="25">
        <v>0</v>
      </c>
      <c r="K23" s="25">
        <v>0</v>
      </c>
      <c r="L23" s="25">
        <v>0</v>
      </c>
      <c r="M23">
        <v>0</v>
      </c>
    </row>
    <row r="24" spans="1:16384">
      <c r="A24" s="23">
        <v>2</v>
      </c>
      <c r="B24" s="23">
        <v>207</v>
      </c>
      <c r="C24" s="24">
        <v>485736.57299999997</v>
      </c>
      <c r="D24" s="24">
        <v>479121.57299999997</v>
      </c>
      <c r="E24" s="24">
        <v>488253.42300000001</v>
      </c>
      <c r="F24" s="24">
        <v>481326.57299999997</v>
      </c>
      <c r="G24" s="24">
        <v>484896.57299999997</v>
      </c>
      <c r="H24" s="24">
        <v>483006.57299999997</v>
      </c>
      <c r="I24" s="24">
        <v>481011.57299999997</v>
      </c>
      <c r="J24" s="24">
        <v>485736.57299999997</v>
      </c>
      <c r="K24" s="25">
        <v>484739.07299999997</v>
      </c>
      <c r="L24" s="25">
        <v>483426.57299999997</v>
      </c>
      <c r="M24">
        <v>487049.07299999997</v>
      </c>
    </row>
    <row r="25" spans="1:16384">
      <c r="A25" s="23">
        <v>2</v>
      </c>
      <c r="B25" s="23">
        <v>227</v>
      </c>
      <c r="C25" s="24">
        <v>141461.25</v>
      </c>
      <c r="D25" s="24">
        <v>133796.25</v>
      </c>
      <c r="E25" s="24">
        <v>131486.25</v>
      </c>
      <c r="F25" s="24">
        <v>134426.25</v>
      </c>
      <c r="G25" s="24">
        <v>137261.25</v>
      </c>
      <c r="H25" s="24">
        <v>139991.25</v>
      </c>
      <c r="I25" s="24">
        <v>137038.65</v>
      </c>
      <c r="J25" s="24">
        <v>128835</v>
      </c>
      <c r="K25" s="24">
        <v>0</v>
      </c>
      <c r="L25" s="24">
        <v>0</v>
      </c>
      <c r="M25">
        <v>0</v>
      </c>
    </row>
    <row r="26" spans="1:16384">
      <c r="A26" s="23">
        <v>2</v>
      </c>
      <c r="B26" s="23">
        <v>241</v>
      </c>
      <c r="C26" s="24">
        <v>284178.3</v>
      </c>
      <c r="D26" s="24">
        <v>284178.3</v>
      </c>
      <c r="E26" s="24">
        <v>1239678.3</v>
      </c>
      <c r="F26" s="24">
        <v>1225324.8</v>
      </c>
      <c r="G26" s="24">
        <v>1236444.3</v>
      </c>
      <c r="H26" s="24">
        <v>2749800.9</v>
      </c>
      <c r="I26" s="24">
        <v>2755091.85</v>
      </c>
      <c r="J26" s="24">
        <v>2709007.35</v>
      </c>
      <c r="K26" s="24">
        <v>2699077.5</v>
      </c>
      <c r="L26" s="25">
        <v>1982310.75</v>
      </c>
      <c r="M26">
        <v>273000</v>
      </c>
    </row>
    <row r="27" spans="1:16384">
      <c r="A27" s="23">
        <v>2</v>
      </c>
      <c r="B27" s="23">
        <v>256</v>
      </c>
      <c r="C27" s="24">
        <v>84735</v>
      </c>
      <c r="D27" s="24">
        <v>83370</v>
      </c>
      <c r="E27" s="24">
        <v>82005</v>
      </c>
      <c r="F27" s="24">
        <v>85890</v>
      </c>
      <c r="G27" s="24">
        <v>84420</v>
      </c>
      <c r="H27" s="24">
        <v>82950</v>
      </c>
      <c r="I27" s="24">
        <v>85995</v>
      </c>
      <c r="J27" s="24">
        <v>83632.5</v>
      </c>
      <c r="K27" s="24">
        <v>86520</v>
      </c>
      <c r="L27" s="25">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c r="CP27">
        <v>0</v>
      </c>
      <c r="CQ27">
        <v>0</v>
      </c>
      <c r="CR27">
        <v>0</v>
      </c>
      <c r="CS27">
        <v>0</v>
      </c>
      <c r="CT27">
        <v>0</v>
      </c>
      <c r="CU27">
        <v>0</v>
      </c>
      <c r="CV27">
        <v>0</v>
      </c>
      <c r="CW27">
        <v>0</v>
      </c>
      <c r="CX27">
        <v>0</v>
      </c>
      <c r="CY27">
        <v>0</v>
      </c>
      <c r="CZ27">
        <v>0</v>
      </c>
      <c r="DA27">
        <v>0</v>
      </c>
      <c r="DB27">
        <v>0</v>
      </c>
      <c r="DC27">
        <v>0</v>
      </c>
      <c r="DD27">
        <v>0</v>
      </c>
      <c r="DE27">
        <v>0</v>
      </c>
      <c r="DF27">
        <v>0</v>
      </c>
      <c r="DG27">
        <v>0</v>
      </c>
      <c r="DH27">
        <v>0</v>
      </c>
      <c r="DI27">
        <v>0</v>
      </c>
      <c r="DJ27">
        <v>0</v>
      </c>
      <c r="DK27">
        <v>0</v>
      </c>
      <c r="DL27">
        <v>0</v>
      </c>
      <c r="DM27">
        <v>0</v>
      </c>
      <c r="DN27">
        <v>0</v>
      </c>
      <c r="DO27">
        <v>0</v>
      </c>
      <c r="DP27">
        <v>0</v>
      </c>
      <c r="DQ27">
        <v>0</v>
      </c>
      <c r="DR27">
        <v>0</v>
      </c>
      <c r="DS27">
        <v>0</v>
      </c>
      <c r="DT27">
        <v>0</v>
      </c>
      <c r="DU27">
        <v>0</v>
      </c>
      <c r="DV27">
        <v>0</v>
      </c>
      <c r="DW27">
        <v>0</v>
      </c>
      <c r="DX27">
        <v>0</v>
      </c>
      <c r="DY27">
        <v>0</v>
      </c>
      <c r="DZ27">
        <v>0</v>
      </c>
      <c r="EA27">
        <v>0</v>
      </c>
      <c r="EB27">
        <v>0</v>
      </c>
      <c r="EC27">
        <v>0</v>
      </c>
      <c r="ED27">
        <v>0</v>
      </c>
      <c r="EE27">
        <v>0</v>
      </c>
      <c r="EF27">
        <v>0</v>
      </c>
      <c r="EG27">
        <v>0</v>
      </c>
      <c r="EH27">
        <v>0</v>
      </c>
      <c r="EI27">
        <v>0</v>
      </c>
      <c r="EJ27">
        <v>0</v>
      </c>
      <c r="EK27">
        <v>0</v>
      </c>
      <c r="EL27">
        <v>0</v>
      </c>
      <c r="EM27">
        <v>0</v>
      </c>
      <c r="EN27">
        <v>0</v>
      </c>
      <c r="EO27">
        <v>0</v>
      </c>
      <c r="EP27">
        <v>0</v>
      </c>
      <c r="EQ27">
        <v>0</v>
      </c>
      <c r="ER27">
        <v>0</v>
      </c>
      <c r="ES27">
        <v>0</v>
      </c>
      <c r="ET27">
        <v>0</v>
      </c>
      <c r="EU27">
        <v>0</v>
      </c>
      <c r="EV27">
        <v>0</v>
      </c>
      <c r="EW27">
        <v>0</v>
      </c>
      <c r="EX27">
        <v>0</v>
      </c>
      <c r="EY27">
        <v>0</v>
      </c>
      <c r="EZ27">
        <v>0</v>
      </c>
      <c r="FA27">
        <v>0</v>
      </c>
      <c r="FB27">
        <v>0</v>
      </c>
      <c r="FC27">
        <v>0</v>
      </c>
      <c r="FD27">
        <v>0</v>
      </c>
      <c r="FE27">
        <v>0</v>
      </c>
      <c r="FF27">
        <v>0</v>
      </c>
      <c r="FG27">
        <v>0</v>
      </c>
      <c r="FH27">
        <v>0</v>
      </c>
      <c r="FI27">
        <v>0</v>
      </c>
      <c r="FJ27">
        <v>0</v>
      </c>
      <c r="FK27">
        <v>0</v>
      </c>
      <c r="FL27">
        <v>0</v>
      </c>
      <c r="FM27">
        <v>0</v>
      </c>
      <c r="FN27">
        <v>0</v>
      </c>
      <c r="FO27">
        <v>0</v>
      </c>
      <c r="FP27">
        <v>0</v>
      </c>
      <c r="FQ27">
        <v>0</v>
      </c>
      <c r="FR27">
        <v>0</v>
      </c>
      <c r="FS27">
        <v>0</v>
      </c>
      <c r="FT27">
        <v>0</v>
      </c>
      <c r="FU27">
        <v>0</v>
      </c>
      <c r="FV27">
        <v>0</v>
      </c>
      <c r="FW27">
        <v>0</v>
      </c>
      <c r="FX27">
        <v>0</v>
      </c>
      <c r="FY27">
        <v>0</v>
      </c>
      <c r="FZ27">
        <v>0</v>
      </c>
      <c r="GA27">
        <v>0</v>
      </c>
      <c r="GB27">
        <v>0</v>
      </c>
      <c r="GC27">
        <v>0</v>
      </c>
      <c r="GD27">
        <v>0</v>
      </c>
      <c r="GE27">
        <v>0</v>
      </c>
      <c r="GF27">
        <v>0</v>
      </c>
      <c r="GG27">
        <v>0</v>
      </c>
      <c r="GH27">
        <v>0</v>
      </c>
      <c r="GI27">
        <v>0</v>
      </c>
      <c r="GJ27">
        <v>0</v>
      </c>
      <c r="GK27">
        <v>0</v>
      </c>
      <c r="GL27">
        <v>0</v>
      </c>
      <c r="GM27">
        <v>0</v>
      </c>
      <c r="GN27">
        <v>0</v>
      </c>
      <c r="GO27">
        <v>0</v>
      </c>
      <c r="GP27">
        <v>0</v>
      </c>
      <c r="GQ27">
        <v>0</v>
      </c>
      <c r="GR27">
        <v>0</v>
      </c>
      <c r="GS27">
        <v>0</v>
      </c>
      <c r="GT27">
        <v>0</v>
      </c>
      <c r="GU27">
        <v>0</v>
      </c>
      <c r="GV27">
        <v>0</v>
      </c>
      <c r="GW27">
        <v>0</v>
      </c>
      <c r="GX27">
        <v>0</v>
      </c>
      <c r="GY27">
        <v>0</v>
      </c>
      <c r="GZ27">
        <v>0</v>
      </c>
      <c r="HA27">
        <v>0</v>
      </c>
      <c r="HB27">
        <v>0</v>
      </c>
      <c r="HC27">
        <v>0</v>
      </c>
      <c r="HD27">
        <v>0</v>
      </c>
      <c r="HE27">
        <v>0</v>
      </c>
      <c r="HF27">
        <v>0</v>
      </c>
      <c r="HG27">
        <v>0</v>
      </c>
      <c r="HH27">
        <v>0</v>
      </c>
      <c r="HI27">
        <v>0</v>
      </c>
      <c r="HJ27">
        <v>0</v>
      </c>
      <c r="HK27">
        <v>0</v>
      </c>
      <c r="HL27">
        <v>0</v>
      </c>
      <c r="HM27">
        <v>0</v>
      </c>
      <c r="HN27">
        <v>0</v>
      </c>
      <c r="HO27">
        <v>0</v>
      </c>
      <c r="HP27">
        <v>0</v>
      </c>
      <c r="HQ27">
        <v>0</v>
      </c>
      <c r="HR27">
        <v>0</v>
      </c>
      <c r="HS27">
        <v>0</v>
      </c>
      <c r="HT27">
        <v>0</v>
      </c>
      <c r="HU27">
        <v>0</v>
      </c>
      <c r="HV27">
        <v>0</v>
      </c>
      <c r="HW27">
        <v>0</v>
      </c>
      <c r="HX27">
        <v>0</v>
      </c>
      <c r="HY27">
        <v>0</v>
      </c>
      <c r="HZ27">
        <v>0</v>
      </c>
      <c r="IA27">
        <v>0</v>
      </c>
      <c r="IB27">
        <v>0</v>
      </c>
      <c r="IC27">
        <v>0</v>
      </c>
      <c r="ID27">
        <v>0</v>
      </c>
      <c r="IE27">
        <v>0</v>
      </c>
      <c r="IF27">
        <v>0</v>
      </c>
      <c r="IG27">
        <v>0</v>
      </c>
      <c r="IH27">
        <v>0</v>
      </c>
      <c r="II27">
        <v>0</v>
      </c>
      <c r="IJ27">
        <v>0</v>
      </c>
      <c r="IK27">
        <v>0</v>
      </c>
      <c r="IL27">
        <v>0</v>
      </c>
      <c r="IM27">
        <v>0</v>
      </c>
      <c r="IN27">
        <v>0</v>
      </c>
      <c r="IO27">
        <v>0</v>
      </c>
      <c r="IP27">
        <v>0</v>
      </c>
      <c r="IQ27">
        <v>0</v>
      </c>
      <c r="IR27">
        <v>0</v>
      </c>
      <c r="IS27">
        <v>0</v>
      </c>
      <c r="IT27">
        <v>0</v>
      </c>
      <c r="IU27">
        <v>0</v>
      </c>
      <c r="IV27">
        <v>0</v>
      </c>
      <c r="IW27">
        <v>0</v>
      </c>
      <c r="IX27">
        <v>0</v>
      </c>
      <c r="IY27">
        <v>0</v>
      </c>
      <c r="IZ27">
        <v>0</v>
      </c>
      <c r="JA27">
        <v>0</v>
      </c>
      <c r="JB27">
        <v>0</v>
      </c>
      <c r="JC27">
        <v>0</v>
      </c>
      <c r="JD27">
        <v>0</v>
      </c>
      <c r="JE27">
        <v>0</v>
      </c>
      <c r="JF27">
        <v>0</v>
      </c>
      <c r="JG27">
        <v>0</v>
      </c>
      <c r="JH27">
        <v>0</v>
      </c>
      <c r="JI27">
        <v>0</v>
      </c>
      <c r="JJ27">
        <v>0</v>
      </c>
      <c r="JK27">
        <v>0</v>
      </c>
      <c r="JL27">
        <v>0</v>
      </c>
      <c r="JM27">
        <v>0</v>
      </c>
      <c r="JN27">
        <v>0</v>
      </c>
      <c r="JO27">
        <v>0</v>
      </c>
      <c r="JP27">
        <v>0</v>
      </c>
      <c r="JQ27">
        <v>0</v>
      </c>
      <c r="JR27">
        <v>0</v>
      </c>
      <c r="JS27">
        <v>0</v>
      </c>
      <c r="JT27">
        <v>0</v>
      </c>
      <c r="JU27">
        <v>0</v>
      </c>
      <c r="JV27">
        <v>0</v>
      </c>
      <c r="JW27">
        <v>0</v>
      </c>
      <c r="JX27">
        <v>0</v>
      </c>
      <c r="JY27">
        <v>0</v>
      </c>
      <c r="JZ27">
        <v>0</v>
      </c>
      <c r="KA27">
        <v>0</v>
      </c>
      <c r="KB27">
        <v>0</v>
      </c>
      <c r="KC27">
        <v>0</v>
      </c>
      <c r="KD27">
        <v>0</v>
      </c>
      <c r="KE27">
        <v>0</v>
      </c>
      <c r="KF27">
        <v>0</v>
      </c>
      <c r="KG27">
        <v>0</v>
      </c>
      <c r="KH27">
        <v>0</v>
      </c>
      <c r="KI27">
        <v>0</v>
      </c>
      <c r="KJ27">
        <v>0</v>
      </c>
      <c r="KK27">
        <v>0</v>
      </c>
      <c r="KL27">
        <v>0</v>
      </c>
      <c r="KM27">
        <v>0</v>
      </c>
      <c r="KN27">
        <v>0</v>
      </c>
      <c r="KO27">
        <v>0</v>
      </c>
      <c r="KP27">
        <v>0</v>
      </c>
      <c r="KQ27">
        <v>0</v>
      </c>
      <c r="KR27">
        <v>0</v>
      </c>
      <c r="KS27">
        <v>0</v>
      </c>
      <c r="KT27">
        <v>0</v>
      </c>
      <c r="KU27">
        <v>0</v>
      </c>
      <c r="KV27">
        <v>0</v>
      </c>
      <c r="KW27">
        <v>0</v>
      </c>
      <c r="KX27">
        <v>0</v>
      </c>
      <c r="KY27">
        <v>0</v>
      </c>
      <c r="KZ27">
        <v>0</v>
      </c>
      <c r="LA27">
        <v>0</v>
      </c>
      <c r="LB27">
        <v>0</v>
      </c>
      <c r="LC27">
        <v>0</v>
      </c>
      <c r="LD27">
        <v>0</v>
      </c>
      <c r="LE27">
        <v>0</v>
      </c>
      <c r="LF27">
        <v>0</v>
      </c>
      <c r="LG27">
        <v>0</v>
      </c>
      <c r="LH27">
        <v>0</v>
      </c>
      <c r="LI27">
        <v>0</v>
      </c>
      <c r="LJ27">
        <v>0</v>
      </c>
      <c r="LK27">
        <v>0</v>
      </c>
      <c r="LL27">
        <v>0</v>
      </c>
      <c r="LM27">
        <v>0</v>
      </c>
      <c r="LN27">
        <v>0</v>
      </c>
      <c r="LO27">
        <v>0</v>
      </c>
      <c r="LP27">
        <v>0</v>
      </c>
      <c r="LQ27">
        <v>0</v>
      </c>
      <c r="LR27">
        <v>0</v>
      </c>
      <c r="LS27">
        <v>0</v>
      </c>
      <c r="LT27">
        <v>0</v>
      </c>
      <c r="LU27">
        <v>0</v>
      </c>
      <c r="LV27">
        <v>0</v>
      </c>
      <c r="LW27">
        <v>0</v>
      </c>
      <c r="LX27">
        <v>0</v>
      </c>
      <c r="LY27">
        <v>0</v>
      </c>
      <c r="LZ27">
        <v>0</v>
      </c>
      <c r="MA27">
        <v>0</v>
      </c>
      <c r="MB27">
        <v>0</v>
      </c>
      <c r="MC27">
        <v>0</v>
      </c>
      <c r="MD27">
        <v>0</v>
      </c>
      <c r="ME27">
        <v>0</v>
      </c>
      <c r="MF27">
        <v>0</v>
      </c>
      <c r="MG27">
        <v>0</v>
      </c>
      <c r="MH27">
        <v>0</v>
      </c>
      <c r="MI27">
        <v>0</v>
      </c>
      <c r="MJ27">
        <v>0</v>
      </c>
      <c r="MK27">
        <v>0</v>
      </c>
      <c r="ML27">
        <v>0</v>
      </c>
      <c r="MM27">
        <v>0</v>
      </c>
      <c r="MN27">
        <v>0</v>
      </c>
      <c r="MO27">
        <v>0</v>
      </c>
      <c r="MP27">
        <v>0</v>
      </c>
      <c r="MQ27">
        <v>0</v>
      </c>
      <c r="MR27">
        <v>0</v>
      </c>
      <c r="MS27">
        <v>0</v>
      </c>
      <c r="MT27">
        <v>0</v>
      </c>
      <c r="MU27">
        <v>0</v>
      </c>
      <c r="MV27">
        <v>0</v>
      </c>
      <c r="MW27">
        <v>0</v>
      </c>
      <c r="MX27">
        <v>0</v>
      </c>
      <c r="MY27">
        <v>0</v>
      </c>
      <c r="MZ27">
        <v>0</v>
      </c>
      <c r="NA27">
        <v>0</v>
      </c>
      <c r="NB27">
        <v>0</v>
      </c>
      <c r="NC27">
        <v>0</v>
      </c>
      <c r="ND27">
        <v>0</v>
      </c>
      <c r="NE27">
        <v>0</v>
      </c>
      <c r="NF27">
        <v>0</v>
      </c>
      <c r="NG27">
        <v>0</v>
      </c>
      <c r="NH27">
        <v>0</v>
      </c>
      <c r="NI27">
        <v>0</v>
      </c>
      <c r="NJ27">
        <v>0</v>
      </c>
      <c r="NK27">
        <v>0</v>
      </c>
      <c r="NL27">
        <v>0</v>
      </c>
      <c r="NM27">
        <v>0</v>
      </c>
      <c r="NN27">
        <v>0</v>
      </c>
      <c r="NO27">
        <v>0</v>
      </c>
      <c r="NP27">
        <v>0</v>
      </c>
      <c r="NQ27">
        <v>0</v>
      </c>
      <c r="NR27">
        <v>0</v>
      </c>
      <c r="NS27">
        <v>0</v>
      </c>
      <c r="NT27">
        <v>0</v>
      </c>
      <c r="NU27">
        <v>0</v>
      </c>
      <c r="NV27">
        <v>0</v>
      </c>
      <c r="NW27">
        <v>0</v>
      </c>
      <c r="NX27">
        <v>0</v>
      </c>
      <c r="NY27">
        <v>0</v>
      </c>
      <c r="NZ27">
        <v>0</v>
      </c>
      <c r="OA27">
        <v>0</v>
      </c>
      <c r="OB27">
        <v>0</v>
      </c>
      <c r="OC27">
        <v>0</v>
      </c>
      <c r="OD27">
        <v>0</v>
      </c>
      <c r="OE27">
        <v>0</v>
      </c>
      <c r="OF27">
        <v>0</v>
      </c>
      <c r="OG27">
        <v>0</v>
      </c>
      <c r="OH27">
        <v>0</v>
      </c>
      <c r="OI27">
        <v>0</v>
      </c>
      <c r="OJ27">
        <v>0</v>
      </c>
      <c r="OK27">
        <v>0</v>
      </c>
      <c r="OL27">
        <v>0</v>
      </c>
      <c r="OM27">
        <v>0</v>
      </c>
      <c r="ON27">
        <v>0</v>
      </c>
      <c r="OO27">
        <v>0</v>
      </c>
      <c r="OP27">
        <v>0</v>
      </c>
      <c r="OQ27">
        <v>0</v>
      </c>
      <c r="OR27">
        <v>0</v>
      </c>
      <c r="OS27">
        <v>0</v>
      </c>
      <c r="OT27">
        <v>0</v>
      </c>
      <c r="OU27">
        <v>0</v>
      </c>
      <c r="OV27">
        <v>0</v>
      </c>
      <c r="OW27">
        <v>0</v>
      </c>
      <c r="OX27">
        <v>0</v>
      </c>
      <c r="OY27">
        <v>0</v>
      </c>
      <c r="OZ27">
        <v>0</v>
      </c>
      <c r="PA27">
        <v>0</v>
      </c>
      <c r="PB27">
        <v>0</v>
      </c>
      <c r="PC27">
        <v>0</v>
      </c>
      <c r="PD27">
        <v>0</v>
      </c>
      <c r="PE27">
        <v>0</v>
      </c>
      <c r="PF27">
        <v>0</v>
      </c>
      <c r="PG27">
        <v>0</v>
      </c>
      <c r="PH27">
        <v>0</v>
      </c>
      <c r="PI27">
        <v>0</v>
      </c>
      <c r="PJ27">
        <v>0</v>
      </c>
      <c r="PK27">
        <v>0</v>
      </c>
      <c r="PL27">
        <v>0</v>
      </c>
      <c r="PM27">
        <v>0</v>
      </c>
      <c r="PN27">
        <v>0</v>
      </c>
      <c r="PO27">
        <v>0</v>
      </c>
      <c r="PP27">
        <v>0</v>
      </c>
      <c r="PQ27">
        <v>0</v>
      </c>
      <c r="PR27">
        <v>0</v>
      </c>
      <c r="PS27">
        <v>0</v>
      </c>
      <c r="PT27">
        <v>0</v>
      </c>
      <c r="PU27">
        <v>0</v>
      </c>
      <c r="PV27">
        <v>0</v>
      </c>
      <c r="PW27">
        <v>0</v>
      </c>
      <c r="PX27">
        <v>0</v>
      </c>
      <c r="PY27">
        <v>0</v>
      </c>
      <c r="PZ27">
        <v>0</v>
      </c>
      <c r="QA27">
        <v>0</v>
      </c>
      <c r="QB27">
        <v>0</v>
      </c>
      <c r="QC27">
        <v>0</v>
      </c>
      <c r="QD27">
        <v>0</v>
      </c>
      <c r="QE27">
        <v>0</v>
      </c>
      <c r="QF27">
        <v>0</v>
      </c>
      <c r="QG27">
        <v>0</v>
      </c>
      <c r="QH27">
        <v>0</v>
      </c>
      <c r="QI27">
        <v>0</v>
      </c>
      <c r="QJ27">
        <v>0</v>
      </c>
      <c r="QK27">
        <v>0</v>
      </c>
      <c r="QL27">
        <v>0</v>
      </c>
      <c r="QM27">
        <v>0</v>
      </c>
      <c r="QN27">
        <v>0</v>
      </c>
      <c r="QO27">
        <v>0</v>
      </c>
      <c r="QP27">
        <v>0</v>
      </c>
      <c r="QQ27">
        <v>0</v>
      </c>
      <c r="QR27">
        <v>0</v>
      </c>
      <c r="QS27">
        <v>0</v>
      </c>
      <c r="QT27">
        <v>0</v>
      </c>
      <c r="QU27">
        <v>0</v>
      </c>
      <c r="QV27">
        <v>0</v>
      </c>
      <c r="QW27">
        <v>0</v>
      </c>
      <c r="QX27">
        <v>0</v>
      </c>
      <c r="QY27">
        <v>0</v>
      </c>
      <c r="QZ27">
        <v>0</v>
      </c>
      <c r="RA27">
        <v>0</v>
      </c>
      <c r="RB27">
        <v>0</v>
      </c>
      <c r="RC27">
        <v>0</v>
      </c>
      <c r="RD27">
        <v>0</v>
      </c>
      <c r="RE27">
        <v>0</v>
      </c>
      <c r="RF27">
        <v>0</v>
      </c>
      <c r="RG27">
        <v>0</v>
      </c>
      <c r="RH27">
        <v>0</v>
      </c>
      <c r="RI27">
        <v>0</v>
      </c>
      <c r="RJ27">
        <v>0</v>
      </c>
      <c r="RK27">
        <v>0</v>
      </c>
      <c r="RL27">
        <v>0</v>
      </c>
      <c r="RM27">
        <v>0</v>
      </c>
      <c r="RN27">
        <v>0</v>
      </c>
      <c r="RO27">
        <v>0</v>
      </c>
      <c r="RP27">
        <v>0</v>
      </c>
      <c r="RQ27">
        <v>0</v>
      </c>
      <c r="RR27">
        <v>0</v>
      </c>
      <c r="RS27">
        <v>0</v>
      </c>
      <c r="RT27">
        <v>0</v>
      </c>
      <c r="RU27">
        <v>0</v>
      </c>
      <c r="RV27">
        <v>0</v>
      </c>
      <c r="RW27">
        <v>0</v>
      </c>
      <c r="RX27">
        <v>0</v>
      </c>
      <c r="RY27">
        <v>0</v>
      </c>
      <c r="RZ27">
        <v>0</v>
      </c>
      <c r="SA27">
        <v>0</v>
      </c>
      <c r="SB27">
        <v>0</v>
      </c>
      <c r="SC27">
        <v>0</v>
      </c>
      <c r="SD27">
        <v>0</v>
      </c>
      <c r="SE27">
        <v>0</v>
      </c>
      <c r="SF27">
        <v>0</v>
      </c>
      <c r="SG27">
        <v>0</v>
      </c>
      <c r="SH27">
        <v>0</v>
      </c>
      <c r="SI27">
        <v>0</v>
      </c>
      <c r="SJ27">
        <v>0</v>
      </c>
      <c r="SK27">
        <v>0</v>
      </c>
      <c r="SL27">
        <v>0</v>
      </c>
      <c r="SM27">
        <v>0</v>
      </c>
      <c r="SN27">
        <v>0</v>
      </c>
      <c r="SO27">
        <v>0</v>
      </c>
      <c r="SP27">
        <v>0</v>
      </c>
      <c r="SQ27">
        <v>0</v>
      </c>
      <c r="SR27">
        <v>0</v>
      </c>
      <c r="SS27">
        <v>0</v>
      </c>
      <c r="ST27">
        <v>0</v>
      </c>
      <c r="SU27">
        <v>0</v>
      </c>
      <c r="SV27">
        <v>0</v>
      </c>
      <c r="SW27">
        <v>0</v>
      </c>
      <c r="SX27">
        <v>0</v>
      </c>
      <c r="SY27">
        <v>0</v>
      </c>
      <c r="SZ27">
        <v>0</v>
      </c>
      <c r="TA27">
        <v>0</v>
      </c>
      <c r="TB27">
        <v>0</v>
      </c>
      <c r="TC27">
        <v>0</v>
      </c>
      <c r="TD27">
        <v>0</v>
      </c>
      <c r="TE27">
        <v>0</v>
      </c>
      <c r="TF27">
        <v>0</v>
      </c>
      <c r="TG27">
        <v>0</v>
      </c>
      <c r="TH27">
        <v>0</v>
      </c>
      <c r="TI27">
        <v>0</v>
      </c>
      <c r="TJ27">
        <v>0</v>
      </c>
      <c r="TK27">
        <v>0</v>
      </c>
      <c r="TL27">
        <v>0</v>
      </c>
      <c r="TM27">
        <v>0</v>
      </c>
      <c r="TN27">
        <v>0</v>
      </c>
      <c r="TO27">
        <v>0</v>
      </c>
      <c r="TP27">
        <v>0</v>
      </c>
      <c r="TQ27">
        <v>0</v>
      </c>
      <c r="TR27">
        <v>0</v>
      </c>
      <c r="TS27">
        <v>0</v>
      </c>
      <c r="TT27">
        <v>0</v>
      </c>
      <c r="TU27">
        <v>0</v>
      </c>
      <c r="TV27">
        <v>0</v>
      </c>
      <c r="TW27">
        <v>0</v>
      </c>
      <c r="TX27">
        <v>0</v>
      </c>
      <c r="TY27">
        <v>0</v>
      </c>
      <c r="TZ27">
        <v>0</v>
      </c>
      <c r="UA27">
        <v>0</v>
      </c>
      <c r="UB27">
        <v>0</v>
      </c>
      <c r="UC27">
        <v>0</v>
      </c>
      <c r="UD27">
        <v>0</v>
      </c>
      <c r="UE27">
        <v>0</v>
      </c>
      <c r="UF27">
        <v>0</v>
      </c>
      <c r="UG27">
        <v>0</v>
      </c>
      <c r="UH27">
        <v>0</v>
      </c>
      <c r="UI27">
        <v>0</v>
      </c>
      <c r="UJ27">
        <v>0</v>
      </c>
      <c r="UK27">
        <v>0</v>
      </c>
      <c r="UL27">
        <v>0</v>
      </c>
      <c r="UM27">
        <v>0</v>
      </c>
      <c r="UN27">
        <v>0</v>
      </c>
      <c r="UO27">
        <v>0</v>
      </c>
      <c r="UP27">
        <v>0</v>
      </c>
      <c r="UQ27">
        <v>0</v>
      </c>
      <c r="UR27">
        <v>0</v>
      </c>
      <c r="US27">
        <v>0</v>
      </c>
      <c r="UT27">
        <v>0</v>
      </c>
      <c r="UU27">
        <v>0</v>
      </c>
      <c r="UV27">
        <v>0</v>
      </c>
      <c r="UW27">
        <v>0</v>
      </c>
      <c r="UX27">
        <v>0</v>
      </c>
      <c r="UY27">
        <v>0</v>
      </c>
      <c r="UZ27">
        <v>0</v>
      </c>
      <c r="VA27">
        <v>0</v>
      </c>
      <c r="VB27">
        <v>0</v>
      </c>
      <c r="VC27">
        <v>0</v>
      </c>
      <c r="VD27">
        <v>0</v>
      </c>
      <c r="VE27">
        <v>0</v>
      </c>
      <c r="VF27">
        <v>0</v>
      </c>
      <c r="VG27">
        <v>0</v>
      </c>
      <c r="VH27">
        <v>0</v>
      </c>
      <c r="VI27">
        <v>0</v>
      </c>
      <c r="VJ27">
        <v>0</v>
      </c>
      <c r="VK27">
        <v>0</v>
      </c>
      <c r="VL27">
        <v>0</v>
      </c>
      <c r="VM27">
        <v>0</v>
      </c>
      <c r="VN27">
        <v>0</v>
      </c>
      <c r="VO27">
        <v>0</v>
      </c>
      <c r="VP27">
        <v>0</v>
      </c>
      <c r="VQ27">
        <v>0</v>
      </c>
      <c r="VR27">
        <v>0</v>
      </c>
      <c r="VS27">
        <v>0</v>
      </c>
      <c r="VT27">
        <v>0</v>
      </c>
      <c r="VU27">
        <v>0</v>
      </c>
      <c r="VV27">
        <v>0</v>
      </c>
      <c r="VW27">
        <v>0</v>
      </c>
      <c r="VX27">
        <v>0</v>
      </c>
      <c r="VY27">
        <v>0</v>
      </c>
      <c r="VZ27">
        <v>0</v>
      </c>
      <c r="WA27">
        <v>0</v>
      </c>
      <c r="WB27">
        <v>0</v>
      </c>
      <c r="WC27">
        <v>0</v>
      </c>
      <c r="WD27">
        <v>0</v>
      </c>
      <c r="WE27">
        <v>0</v>
      </c>
      <c r="WF27">
        <v>0</v>
      </c>
      <c r="WG27">
        <v>0</v>
      </c>
      <c r="WH27">
        <v>0</v>
      </c>
      <c r="WI27">
        <v>0</v>
      </c>
      <c r="WJ27">
        <v>0</v>
      </c>
      <c r="WK27">
        <v>0</v>
      </c>
      <c r="WL27">
        <v>0</v>
      </c>
      <c r="WM27">
        <v>0</v>
      </c>
      <c r="WN27">
        <v>0</v>
      </c>
      <c r="WO27">
        <v>0</v>
      </c>
      <c r="WP27">
        <v>0</v>
      </c>
      <c r="WQ27">
        <v>0</v>
      </c>
      <c r="WR27">
        <v>0</v>
      </c>
      <c r="WS27">
        <v>0</v>
      </c>
      <c r="WT27">
        <v>0</v>
      </c>
      <c r="WU27">
        <v>0</v>
      </c>
      <c r="WV27">
        <v>0</v>
      </c>
      <c r="WW27">
        <v>0</v>
      </c>
      <c r="WX27">
        <v>0</v>
      </c>
      <c r="WY27">
        <v>0</v>
      </c>
      <c r="WZ27">
        <v>0</v>
      </c>
      <c r="XA27">
        <v>0</v>
      </c>
      <c r="XB27">
        <v>0</v>
      </c>
      <c r="XC27">
        <v>0</v>
      </c>
      <c r="XD27">
        <v>0</v>
      </c>
      <c r="XE27">
        <v>0</v>
      </c>
      <c r="XF27">
        <v>0</v>
      </c>
      <c r="XG27">
        <v>0</v>
      </c>
      <c r="XH27">
        <v>0</v>
      </c>
      <c r="XI27">
        <v>0</v>
      </c>
      <c r="XJ27">
        <v>0</v>
      </c>
      <c r="XK27">
        <v>0</v>
      </c>
      <c r="XL27">
        <v>0</v>
      </c>
      <c r="XM27">
        <v>0</v>
      </c>
      <c r="XN27">
        <v>0</v>
      </c>
      <c r="XO27">
        <v>0</v>
      </c>
      <c r="XP27">
        <v>0</v>
      </c>
      <c r="XQ27">
        <v>0</v>
      </c>
      <c r="XR27">
        <v>0</v>
      </c>
      <c r="XS27">
        <v>0</v>
      </c>
      <c r="XT27">
        <v>0</v>
      </c>
      <c r="XU27">
        <v>0</v>
      </c>
      <c r="XV27">
        <v>0</v>
      </c>
      <c r="XW27">
        <v>0</v>
      </c>
      <c r="XX27">
        <v>0</v>
      </c>
      <c r="XY27">
        <v>0</v>
      </c>
      <c r="XZ27">
        <v>0</v>
      </c>
      <c r="YA27">
        <v>0</v>
      </c>
      <c r="YB27">
        <v>0</v>
      </c>
      <c r="YC27">
        <v>0</v>
      </c>
      <c r="YD27">
        <v>0</v>
      </c>
      <c r="YE27">
        <v>0</v>
      </c>
      <c r="YF27">
        <v>0</v>
      </c>
      <c r="YG27">
        <v>0</v>
      </c>
      <c r="YH27">
        <v>0</v>
      </c>
      <c r="YI27">
        <v>0</v>
      </c>
      <c r="YJ27">
        <v>0</v>
      </c>
      <c r="YK27">
        <v>0</v>
      </c>
      <c r="YL27">
        <v>0</v>
      </c>
      <c r="YM27">
        <v>0</v>
      </c>
      <c r="YN27">
        <v>0</v>
      </c>
      <c r="YO27">
        <v>0</v>
      </c>
      <c r="YP27">
        <v>0</v>
      </c>
      <c r="YQ27">
        <v>0</v>
      </c>
      <c r="YR27">
        <v>0</v>
      </c>
      <c r="YS27">
        <v>0</v>
      </c>
      <c r="YT27">
        <v>0</v>
      </c>
      <c r="YU27">
        <v>0</v>
      </c>
      <c r="YV27">
        <v>0</v>
      </c>
      <c r="YW27">
        <v>0</v>
      </c>
      <c r="YX27">
        <v>0</v>
      </c>
      <c r="YY27">
        <v>0</v>
      </c>
      <c r="YZ27">
        <v>0</v>
      </c>
      <c r="ZA27">
        <v>0</v>
      </c>
      <c r="ZB27">
        <v>0</v>
      </c>
      <c r="ZC27">
        <v>0</v>
      </c>
      <c r="ZD27">
        <v>0</v>
      </c>
      <c r="ZE27">
        <v>0</v>
      </c>
      <c r="ZF27">
        <v>0</v>
      </c>
      <c r="ZG27">
        <v>0</v>
      </c>
      <c r="ZH27">
        <v>0</v>
      </c>
      <c r="ZI27">
        <v>0</v>
      </c>
      <c r="ZJ27">
        <v>0</v>
      </c>
      <c r="ZK27">
        <v>0</v>
      </c>
      <c r="ZL27">
        <v>0</v>
      </c>
      <c r="ZM27">
        <v>0</v>
      </c>
      <c r="ZN27">
        <v>0</v>
      </c>
      <c r="ZO27">
        <v>0</v>
      </c>
      <c r="ZP27">
        <v>0</v>
      </c>
      <c r="ZQ27">
        <v>0</v>
      </c>
      <c r="ZR27">
        <v>0</v>
      </c>
      <c r="ZS27">
        <v>0</v>
      </c>
      <c r="ZT27">
        <v>0</v>
      </c>
      <c r="ZU27">
        <v>0</v>
      </c>
      <c r="ZV27">
        <v>0</v>
      </c>
      <c r="ZW27">
        <v>0</v>
      </c>
      <c r="ZX27">
        <v>0</v>
      </c>
      <c r="ZY27">
        <v>0</v>
      </c>
      <c r="ZZ27">
        <v>0</v>
      </c>
      <c r="AAA27">
        <v>0</v>
      </c>
      <c r="AAB27">
        <v>0</v>
      </c>
      <c r="AAC27">
        <v>0</v>
      </c>
      <c r="AAD27">
        <v>0</v>
      </c>
      <c r="AAE27">
        <v>0</v>
      </c>
      <c r="AAF27">
        <v>0</v>
      </c>
      <c r="AAG27">
        <v>0</v>
      </c>
      <c r="AAH27">
        <v>0</v>
      </c>
      <c r="AAI27">
        <v>0</v>
      </c>
      <c r="AAJ27">
        <v>0</v>
      </c>
      <c r="AAK27">
        <v>0</v>
      </c>
      <c r="AAL27">
        <v>0</v>
      </c>
      <c r="AAM27">
        <v>0</v>
      </c>
      <c r="AAN27">
        <v>0</v>
      </c>
      <c r="AAO27">
        <v>0</v>
      </c>
      <c r="AAP27">
        <v>0</v>
      </c>
      <c r="AAQ27">
        <v>0</v>
      </c>
      <c r="AAR27">
        <v>0</v>
      </c>
      <c r="AAS27">
        <v>0</v>
      </c>
      <c r="AAT27">
        <v>0</v>
      </c>
      <c r="AAU27">
        <v>0</v>
      </c>
      <c r="AAV27">
        <v>0</v>
      </c>
      <c r="AAW27">
        <v>0</v>
      </c>
      <c r="AAX27">
        <v>0</v>
      </c>
      <c r="AAY27">
        <v>0</v>
      </c>
      <c r="AAZ27">
        <v>0</v>
      </c>
      <c r="ABA27">
        <v>0</v>
      </c>
      <c r="ABB27">
        <v>0</v>
      </c>
      <c r="ABC27">
        <v>0</v>
      </c>
      <c r="ABD27">
        <v>0</v>
      </c>
      <c r="ABE27">
        <v>0</v>
      </c>
      <c r="ABF27">
        <v>0</v>
      </c>
      <c r="ABG27">
        <v>0</v>
      </c>
      <c r="ABH27">
        <v>0</v>
      </c>
      <c r="ABI27">
        <v>0</v>
      </c>
      <c r="ABJ27">
        <v>0</v>
      </c>
      <c r="ABK27">
        <v>0</v>
      </c>
      <c r="ABL27">
        <v>0</v>
      </c>
      <c r="ABM27">
        <v>0</v>
      </c>
      <c r="ABN27">
        <v>0</v>
      </c>
      <c r="ABO27">
        <v>0</v>
      </c>
      <c r="ABP27">
        <v>0</v>
      </c>
      <c r="ABQ27">
        <v>0</v>
      </c>
      <c r="ABR27">
        <v>0</v>
      </c>
      <c r="ABS27">
        <v>0</v>
      </c>
      <c r="ABT27">
        <v>0</v>
      </c>
      <c r="ABU27">
        <v>0</v>
      </c>
      <c r="ABV27">
        <v>0</v>
      </c>
      <c r="ABW27">
        <v>0</v>
      </c>
      <c r="ABX27">
        <v>0</v>
      </c>
      <c r="ABY27">
        <v>0</v>
      </c>
      <c r="ABZ27">
        <v>0</v>
      </c>
      <c r="ACA27">
        <v>0</v>
      </c>
      <c r="ACB27">
        <v>0</v>
      </c>
      <c r="ACC27">
        <v>0</v>
      </c>
      <c r="ACD27">
        <v>0</v>
      </c>
      <c r="ACE27">
        <v>0</v>
      </c>
      <c r="ACF27">
        <v>0</v>
      </c>
      <c r="ACG27">
        <v>0</v>
      </c>
      <c r="ACH27">
        <v>0</v>
      </c>
      <c r="ACI27">
        <v>0</v>
      </c>
      <c r="ACJ27">
        <v>0</v>
      </c>
      <c r="ACK27">
        <v>0</v>
      </c>
      <c r="ACL27">
        <v>0</v>
      </c>
      <c r="ACM27">
        <v>0</v>
      </c>
      <c r="ACN27">
        <v>0</v>
      </c>
      <c r="ACO27">
        <v>0</v>
      </c>
      <c r="ACP27">
        <v>0</v>
      </c>
      <c r="ACQ27">
        <v>0</v>
      </c>
      <c r="ACR27">
        <v>0</v>
      </c>
      <c r="ACS27">
        <v>0</v>
      </c>
      <c r="ACT27">
        <v>0</v>
      </c>
      <c r="ACU27">
        <v>0</v>
      </c>
      <c r="ACV27">
        <v>0</v>
      </c>
      <c r="ACW27">
        <v>0</v>
      </c>
      <c r="ACX27">
        <v>0</v>
      </c>
      <c r="ACY27">
        <v>0</v>
      </c>
      <c r="ACZ27">
        <v>0</v>
      </c>
      <c r="ADA27">
        <v>0</v>
      </c>
      <c r="ADB27">
        <v>0</v>
      </c>
      <c r="ADC27">
        <v>0</v>
      </c>
      <c r="ADD27">
        <v>0</v>
      </c>
      <c r="ADE27">
        <v>0</v>
      </c>
      <c r="ADF27">
        <v>0</v>
      </c>
      <c r="ADG27">
        <v>0</v>
      </c>
      <c r="ADH27">
        <v>0</v>
      </c>
      <c r="ADI27">
        <v>0</v>
      </c>
      <c r="ADJ27">
        <v>0</v>
      </c>
      <c r="ADK27">
        <v>0</v>
      </c>
      <c r="ADL27">
        <v>0</v>
      </c>
      <c r="ADM27">
        <v>0</v>
      </c>
      <c r="ADN27">
        <v>0</v>
      </c>
      <c r="ADO27">
        <v>0</v>
      </c>
      <c r="ADP27">
        <v>0</v>
      </c>
      <c r="ADQ27">
        <v>0</v>
      </c>
      <c r="ADR27">
        <v>0</v>
      </c>
      <c r="ADS27">
        <v>0</v>
      </c>
      <c r="ADT27">
        <v>0</v>
      </c>
      <c r="ADU27">
        <v>0</v>
      </c>
      <c r="ADV27">
        <v>0</v>
      </c>
      <c r="ADW27">
        <v>0</v>
      </c>
      <c r="ADX27">
        <v>0</v>
      </c>
      <c r="ADY27">
        <v>0</v>
      </c>
      <c r="ADZ27">
        <v>0</v>
      </c>
      <c r="AEA27">
        <v>0</v>
      </c>
      <c r="AEB27">
        <v>0</v>
      </c>
      <c r="AEC27">
        <v>0</v>
      </c>
      <c r="AED27">
        <v>0</v>
      </c>
      <c r="AEE27">
        <v>0</v>
      </c>
      <c r="AEF27">
        <v>0</v>
      </c>
      <c r="AEG27">
        <v>0</v>
      </c>
      <c r="AEH27">
        <v>0</v>
      </c>
      <c r="AEI27">
        <v>0</v>
      </c>
      <c r="AEJ27">
        <v>0</v>
      </c>
      <c r="AEK27">
        <v>0</v>
      </c>
      <c r="AEL27">
        <v>0</v>
      </c>
      <c r="AEM27">
        <v>0</v>
      </c>
      <c r="AEN27">
        <v>0</v>
      </c>
      <c r="AEO27">
        <v>0</v>
      </c>
      <c r="AEP27">
        <v>0</v>
      </c>
      <c r="AEQ27">
        <v>0</v>
      </c>
      <c r="AER27">
        <v>0</v>
      </c>
      <c r="AES27">
        <v>0</v>
      </c>
      <c r="AET27">
        <v>0</v>
      </c>
      <c r="AEU27">
        <v>0</v>
      </c>
      <c r="AEV27">
        <v>0</v>
      </c>
      <c r="AEW27">
        <v>0</v>
      </c>
      <c r="AEX27">
        <v>0</v>
      </c>
      <c r="AEY27">
        <v>0</v>
      </c>
      <c r="AEZ27">
        <v>0</v>
      </c>
      <c r="AFA27">
        <v>0</v>
      </c>
      <c r="AFB27">
        <v>0</v>
      </c>
      <c r="AFC27">
        <v>0</v>
      </c>
      <c r="AFD27">
        <v>0</v>
      </c>
      <c r="AFE27">
        <v>0</v>
      </c>
      <c r="AFF27">
        <v>0</v>
      </c>
      <c r="AFG27">
        <v>0</v>
      </c>
      <c r="AFH27">
        <v>0</v>
      </c>
      <c r="AFI27">
        <v>0</v>
      </c>
      <c r="AFJ27">
        <v>0</v>
      </c>
      <c r="AFK27">
        <v>0</v>
      </c>
      <c r="AFL27">
        <v>0</v>
      </c>
      <c r="AFM27">
        <v>0</v>
      </c>
      <c r="AFN27">
        <v>0</v>
      </c>
      <c r="AFO27">
        <v>0</v>
      </c>
      <c r="AFP27">
        <v>0</v>
      </c>
      <c r="AFQ27">
        <v>0</v>
      </c>
      <c r="AFR27">
        <v>0</v>
      </c>
      <c r="AFS27">
        <v>0</v>
      </c>
      <c r="AFT27">
        <v>0</v>
      </c>
      <c r="AFU27">
        <v>0</v>
      </c>
      <c r="AFV27">
        <v>0</v>
      </c>
      <c r="AFW27">
        <v>0</v>
      </c>
      <c r="AFX27">
        <v>0</v>
      </c>
      <c r="AFY27">
        <v>0</v>
      </c>
      <c r="AFZ27">
        <v>0</v>
      </c>
      <c r="AGA27">
        <v>0</v>
      </c>
      <c r="AGB27">
        <v>0</v>
      </c>
      <c r="AGC27">
        <v>0</v>
      </c>
      <c r="AGD27">
        <v>0</v>
      </c>
      <c r="AGE27">
        <v>0</v>
      </c>
      <c r="AGF27">
        <v>0</v>
      </c>
      <c r="AGG27">
        <v>0</v>
      </c>
      <c r="AGH27">
        <v>0</v>
      </c>
      <c r="AGI27">
        <v>0</v>
      </c>
      <c r="AGJ27">
        <v>0</v>
      </c>
      <c r="AGK27">
        <v>0</v>
      </c>
      <c r="AGL27">
        <v>0</v>
      </c>
      <c r="AGM27">
        <v>0</v>
      </c>
      <c r="AGN27">
        <v>0</v>
      </c>
      <c r="AGO27">
        <v>0</v>
      </c>
      <c r="AGP27">
        <v>0</v>
      </c>
      <c r="AGQ27">
        <v>0</v>
      </c>
      <c r="AGR27">
        <v>0</v>
      </c>
      <c r="AGS27">
        <v>0</v>
      </c>
      <c r="AGT27">
        <v>0</v>
      </c>
      <c r="AGU27">
        <v>0</v>
      </c>
      <c r="AGV27">
        <v>0</v>
      </c>
      <c r="AGW27">
        <v>0</v>
      </c>
      <c r="AGX27">
        <v>0</v>
      </c>
      <c r="AGY27">
        <v>0</v>
      </c>
      <c r="AGZ27">
        <v>0</v>
      </c>
      <c r="AHA27">
        <v>0</v>
      </c>
      <c r="AHB27">
        <v>0</v>
      </c>
      <c r="AHC27">
        <v>0</v>
      </c>
      <c r="AHD27">
        <v>0</v>
      </c>
      <c r="AHE27">
        <v>0</v>
      </c>
      <c r="AHF27">
        <v>0</v>
      </c>
      <c r="AHG27">
        <v>0</v>
      </c>
      <c r="AHH27">
        <v>0</v>
      </c>
      <c r="AHI27">
        <v>0</v>
      </c>
      <c r="AHJ27">
        <v>0</v>
      </c>
      <c r="AHK27">
        <v>0</v>
      </c>
      <c r="AHL27">
        <v>0</v>
      </c>
      <c r="AHM27">
        <v>0</v>
      </c>
      <c r="AHN27">
        <v>0</v>
      </c>
      <c r="AHO27">
        <v>0</v>
      </c>
      <c r="AHP27">
        <v>0</v>
      </c>
      <c r="AHQ27">
        <v>0</v>
      </c>
      <c r="AHR27">
        <v>0</v>
      </c>
      <c r="AHS27">
        <v>0</v>
      </c>
      <c r="AHT27">
        <v>0</v>
      </c>
      <c r="AHU27">
        <v>0</v>
      </c>
      <c r="AHV27">
        <v>0</v>
      </c>
      <c r="AHW27">
        <v>0</v>
      </c>
      <c r="AHX27">
        <v>0</v>
      </c>
      <c r="AHY27">
        <v>0</v>
      </c>
      <c r="AHZ27">
        <v>0</v>
      </c>
      <c r="AIA27">
        <v>0</v>
      </c>
      <c r="AIB27">
        <v>0</v>
      </c>
      <c r="AIC27">
        <v>0</v>
      </c>
      <c r="AID27">
        <v>0</v>
      </c>
      <c r="AIE27">
        <v>0</v>
      </c>
      <c r="AIF27">
        <v>0</v>
      </c>
      <c r="AIG27">
        <v>0</v>
      </c>
      <c r="AIH27">
        <v>0</v>
      </c>
      <c r="AII27">
        <v>0</v>
      </c>
      <c r="AIJ27">
        <v>0</v>
      </c>
      <c r="AIK27">
        <v>0</v>
      </c>
      <c r="AIL27">
        <v>0</v>
      </c>
      <c r="AIM27">
        <v>0</v>
      </c>
      <c r="AIN27">
        <v>0</v>
      </c>
      <c r="AIO27">
        <v>0</v>
      </c>
      <c r="AIP27">
        <v>0</v>
      </c>
      <c r="AIQ27">
        <v>0</v>
      </c>
      <c r="AIR27">
        <v>0</v>
      </c>
      <c r="AIS27">
        <v>0</v>
      </c>
      <c r="AIT27">
        <v>0</v>
      </c>
      <c r="AIU27">
        <v>0</v>
      </c>
      <c r="AIV27">
        <v>0</v>
      </c>
      <c r="AIW27">
        <v>0</v>
      </c>
      <c r="AIX27">
        <v>0</v>
      </c>
      <c r="AIY27">
        <v>0</v>
      </c>
      <c r="AIZ27">
        <v>0</v>
      </c>
      <c r="AJA27">
        <v>0</v>
      </c>
      <c r="AJB27">
        <v>0</v>
      </c>
      <c r="AJC27">
        <v>0</v>
      </c>
      <c r="AJD27">
        <v>0</v>
      </c>
      <c r="AJE27">
        <v>0</v>
      </c>
      <c r="AJF27">
        <v>0</v>
      </c>
      <c r="AJG27">
        <v>0</v>
      </c>
      <c r="AJH27">
        <v>0</v>
      </c>
      <c r="AJI27">
        <v>0</v>
      </c>
      <c r="AJJ27">
        <v>0</v>
      </c>
      <c r="AJK27">
        <v>0</v>
      </c>
      <c r="AJL27">
        <v>0</v>
      </c>
      <c r="AJM27">
        <v>0</v>
      </c>
      <c r="AJN27">
        <v>0</v>
      </c>
      <c r="AJO27">
        <v>0</v>
      </c>
      <c r="AJP27">
        <v>0</v>
      </c>
      <c r="AJQ27">
        <v>0</v>
      </c>
      <c r="AJR27">
        <v>0</v>
      </c>
      <c r="AJS27">
        <v>0</v>
      </c>
      <c r="AJT27">
        <v>0</v>
      </c>
      <c r="AJU27">
        <v>0</v>
      </c>
      <c r="AJV27">
        <v>0</v>
      </c>
      <c r="AJW27">
        <v>0</v>
      </c>
      <c r="AJX27">
        <v>0</v>
      </c>
      <c r="AJY27">
        <v>0</v>
      </c>
      <c r="AJZ27">
        <v>0</v>
      </c>
      <c r="AKA27">
        <v>0</v>
      </c>
      <c r="AKB27">
        <v>0</v>
      </c>
      <c r="AKC27">
        <v>0</v>
      </c>
      <c r="AKD27">
        <v>0</v>
      </c>
      <c r="AKE27">
        <v>0</v>
      </c>
      <c r="AKF27">
        <v>0</v>
      </c>
      <c r="AKG27">
        <v>0</v>
      </c>
      <c r="AKH27">
        <v>0</v>
      </c>
      <c r="AKI27">
        <v>0</v>
      </c>
      <c r="AKJ27">
        <v>0</v>
      </c>
      <c r="AKK27">
        <v>0</v>
      </c>
      <c r="AKL27">
        <v>0</v>
      </c>
      <c r="AKM27">
        <v>0</v>
      </c>
      <c r="AKN27">
        <v>0</v>
      </c>
      <c r="AKO27">
        <v>0</v>
      </c>
      <c r="AKP27">
        <v>0</v>
      </c>
      <c r="AKQ27">
        <v>0</v>
      </c>
      <c r="AKR27">
        <v>0</v>
      </c>
      <c r="AKS27">
        <v>0</v>
      </c>
      <c r="AKT27">
        <v>0</v>
      </c>
      <c r="AKU27">
        <v>0</v>
      </c>
      <c r="AKV27">
        <v>0</v>
      </c>
      <c r="AKW27">
        <v>0</v>
      </c>
      <c r="AKX27">
        <v>0</v>
      </c>
      <c r="AKY27">
        <v>0</v>
      </c>
      <c r="AKZ27">
        <v>0</v>
      </c>
      <c r="ALA27">
        <v>0</v>
      </c>
      <c r="ALB27">
        <v>0</v>
      </c>
      <c r="ALC27">
        <v>0</v>
      </c>
      <c r="ALD27">
        <v>0</v>
      </c>
      <c r="ALE27">
        <v>0</v>
      </c>
      <c r="ALF27">
        <v>0</v>
      </c>
      <c r="ALG27">
        <v>0</v>
      </c>
      <c r="ALH27">
        <v>0</v>
      </c>
      <c r="ALI27">
        <v>0</v>
      </c>
      <c r="ALJ27">
        <v>0</v>
      </c>
      <c r="ALK27">
        <v>0</v>
      </c>
      <c r="ALL27">
        <v>0</v>
      </c>
      <c r="ALM27">
        <v>0</v>
      </c>
      <c r="ALN27">
        <v>0</v>
      </c>
      <c r="ALO27">
        <v>0</v>
      </c>
      <c r="ALP27">
        <v>0</v>
      </c>
      <c r="ALQ27">
        <v>0</v>
      </c>
      <c r="ALR27">
        <v>0</v>
      </c>
      <c r="ALS27">
        <v>0</v>
      </c>
      <c r="ALT27">
        <v>0</v>
      </c>
      <c r="ALU27">
        <v>0</v>
      </c>
      <c r="ALV27">
        <v>0</v>
      </c>
      <c r="ALW27">
        <v>0</v>
      </c>
      <c r="ALX27">
        <v>0</v>
      </c>
      <c r="ALY27">
        <v>0</v>
      </c>
      <c r="ALZ27">
        <v>0</v>
      </c>
      <c r="AMA27">
        <v>0</v>
      </c>
      <c r="AMB27">
        <v>0</v>
      </c>
      <c r="AMC27">
        <v>0</v>
      </c>
      <c r="AMD27">
        <v>0</v>
      </c>
      <c r="AME27">
        <v>0</v>
      </c>
      <c r="AMF27">
        <v>0</v>
      </c>
      <c r="AMG27">
        <v>0</v>
      </c>
      <c r="AMH27">
        <v>0</v>
      </c>
      <c r="AMI27">
        <v>0</v>
      </c>
      <c r="AMJ27">
        <v>0</v>
      </c>
      <c r="AMK27">
        <v>0</v>
      </c>
      <c r="AML27">
        <v>0</v>
      </c>
      <c r="AMM27">
        <v>0</v>
      </c>
      <c r="AMN27">
        <v>0</v>
      </c>
      <c r="AMO27">
        <v>0</v>
      </c>
      <c r="AMP27">
        <v>0</v>
      </c>
      <c r="AMQ27">
        <v>0</v>
      </c>
      <c r="AMR27">
        <v>0</v>
      </c>
      <c r="AMS27">
        <v>0</v>
      </c>
      <c r="AMT27">
        <v>0</v>
      </c>
      <c r="AMU27">
        <v>0</v>
      </c>
      <c r="AMV27">
        <v>0</v>
      </c>
      <c r="AMW27">
        <v>0</v>
      </c>
      <c r="AMX27">
        <v>0</v>
      </c>
      <c r="AMY27">
        <v>0</v>
      </c>
      <c r="AMZ27">
        <v>0</v>
      </c>
      <c r="ANA27">
        <v>0</v>
      </c>
      <c r="ANB27">
        <v>0</v>
      </c>
      <c r="ANC27">
        <v>0</v>
      </c>
      <c r="AND27">
        <v>0</v>
      </c>
      <c r="ANE27">
        <v>0</v>
      </c>
      <c r="ANF27">
        <v>0</v>
      </c>
      <c r="ANG27">
        <v>0</v>
      </c>
      <c r="ANH27">
        <v>0</v>
      </c>
      <c r="ANI27">
        <v>0</v>
      </c>
      <c r="ANJ27">
        <v>0</v>
      </c>
      <c r="ANK27">
        <v>0</v>
      </c>
      <c r="ANL27">
        <v>0</v>
      </c>
      <c r="ANM27">
        <v>0</v>
      </c>
      <c r="ANN27">
        <v>0</v>
      </c>
      <c r="ANO27">
        <v>0</v>
      </c>
      <c r="ANP27">
        <v>0</v>
      </c>
      <c r="ANQ27">
        <v>0</v>
      </c>
      <c r="ANR27">
        <v>0</v>
      </c>
      <c r="ANS27">
        <v>0</v>
      </c>
      <c r="ANT27">
        <v>0</v>
      </c>
      <c r="ANU27">
        <v>0</v>
      </c>
      <c r="ANV27">
        <v>0</v>
      </c>
      <c r="ANW27">
        <v>0</v>
      </c>
      <c r="ANX27">
        <v>0</v>
      </c>
      <c r="ANY27">
        <v>0</v>
      </c>
      <c r="ANZ27">
        <v>0</v>
      </c>
      <c r="AOA27">
        <v>0</v>
      </c>
      <c r="AOB27">
        <v>0</v>
      </c>
      <c r="AOC27">
        <v>0</v>
      </c>
      <c r="AOD27">
        <v>0</v>
      </c>
      <c r="AOE27">
        <v>0</v>
      </c>
      <c r="AOF27">
        <v>0</v>
      </c>
      <c r="AOG27">
        <v>0</v>
      </c>
      <c r="AOH27">
        <v>0</v>
      </c>
      <c r="AOI27">
        <v>0</v>
      </c>
      <c r="AOJ27">
        <v>0</v>
      </c>
      <c r="AOK27">
        <v>0</v>
      </c>
      <c r="AOL27">
        <v>0</v>
      </c>
      <c r="AOM27">
        <v>0</v>
      </c>
      <c r="AON27">
        <v>0</v>
      </c>
      <c r="AOO27">
        <v>0</v>
      </c>
      <c r="AOP27">
        <v>0</v>
      </c>
      <c r="AOQ27">
        <v>0</v>
      </c>
      <c r="AOR27">
        <v>0</v>
      </c>
      <c r="AOS27">
        <v>0</v>
      </c>
      <c r="AOT27">
        <v>0</v>
      </c>
      <c r="AOU27">
        <v>0</v>
      </c>
      <c r="AOV27">
        <v>0</v>
      </c>
      <c r="AOW27">
        <v>0</v>
      </c>
      <c r="AOX27">
        <v>0</v>
      </c>
      <c r="AOY27">
        <v>0</v>
      </c>
      <c r="AOZ27">
        <v>0</v>
      </c>
      <c r="APA27">
        <v>0</v>
      </c>
      <c r="APB27">
        <v>0</v>
      </c>
      <c r="APC27">
        <v>0</v>
      </c>
      <c r="APD27">
        <v>0</v>
      </c>
      <c r="APE27">
        <v>0</v>
      </c>
      <c r="APF27">
        <v>0</v>
      </c>
      <c r="APG27">
        <v>0</v>
      </c>
      <c r="APH27">
        <v>0</v>
      </c>
      <c r="API27">
        <v>0</v>
      </c>
      <c r="APJ27">
        <v>0</v>
      </c>
      <c r="APK27">
        <v>0</v>
      </c>
      <c r="APL27">
        <v>0</v>
      </c>
      <c r="APM27">
        <v>0</v>
      </c>
      <c r="APN27">
        <v>0</v>
      </c>
      <c r="APO27">
        <v>0</v>
      </c>
      <c r="APP27">
        <v>0</v>
      </c>
      <c r="APQ27">
        <v>0</v>
      </c>
      <c r="APR27">
        <v>0</v>
      </c>
      <c r="APS27">
        <v>0</v>
      </c>
      <c r="APT27">
        <v>0</v>
      </c>
      <c r="APU27">
        <v>0</v>
      </c>
      <c r="APV27">
        <v>0</v>
      </c>
      <c r="APW27">
        <v>0</v>
      </c>
      <c r="APX27">
        <v>0</v>
      </c>
      <c r="APY27">
        <v>0</v>
      </c>
      <c r="APZ27">
        <v>0</v>
      </c>
      <c r="AQA27">
        <v>0</v>
      </c>
      <c r="AQB27">
        <v>0</v>
      </c>
      <c r="AQC27">
        <v>0</v>
      </c>
      <c r="AQD27">
        <v>0</v>
      </c>
      <c r="AQE27">
        <v>0</v>
      </c>
      <c r="AQF27">
        <v>0</v>
      </c>
      <c r="AQG27">
        <v>0</v>
      </c>
      <c r="AQH27">
        <v>0</v>
      </c>
      <c r="AQI27">
        <v>0</v>
      </c>
      <c r="AQJ27">
        <v>0</v>
      </c>
      <c r="AQK27">
        <v>0</v>
      </c>
      <c r="AQL27">
        <v>0</v>
      </c>
      <c r="AQM27">
        <v>0</v>
      </c>
      <c r="AQN27">
        <v>0</v>
      </c>
      <c r="AQO27">
        <v>0</v>
      </c>
      <c r="AQP27">
        <v>0</v>
      </c>
      <c r="AQQ27">
        <v>0</v>
      </c>
      <c r="AQR27">
        <v>0</v>
      </c>
      <c r="AQS27">
        <v>0</v>
      </c>
      <c r="AQT27">
        <v>0</v>
      </c>
      <c r="AQU27">
        <v>0</v>
      </c>
      <c r="AQV27">
        <v>0</v>
      </c>
      <c r="AQW27">
        <v>0</v>
      </c>
      <c r="AQX27">
        <v>0</v>
      </c>
      <c r="AQY27">
        <v>0</v>
      </c>
      <c r="AQZ27">
        <v>0</v>
      </c>
      <c r="ARA27">
        <v>0</v>
      </c>
      <c r="ARB27">
        <v>0</v>
      </c>
      <c r="ARC27">
        <v>0</v>
      </c>
      <c r="ARD27">
        <v>0</v>
      </c>
      <c r="ARE27">
        <v>0</v>
      </c>
      <c r="ARF27">
        <v>0</v>
      </c>
      <c r="ARG27">
        <v>0</v>
      </c>
      <c r="ARH27">
        <v>0</v>
      </c>
      <c r="ARI27">
        <v>0</v>
      </c>
      <c r="ARJ27">
        <v>0</v>
      </c>
      <c r="ARK27">
        <v>0</v>
      </c>
      <c r="ARL27">
        <v>0</v>
      </c>
      <c r="ARM27">
        <v>0</v>
      </c>
      <c r="ARN27">
        <v>0</v>
      </c>
      <c r="ARO27">
        <v>0</v>
      </c>
      <c r="ARP27">
        <v>0</v>
      </c>
      <c r="ARQ27">
        <v>0</v>
      </c>
      <c r="ARR27">
        <v>0</v>
      </c>
      <c r="ARS27">
        <v>0</v>
      </c>
      <c r="ART27">
        <v>0</v>
      </c>
      <c r="ARU27">
        <v>0</v>
      </c>
      <c r="ARV27">
        <v>0</v>
      </c>
      <c r="ARW27">
        <v>0</v>
      </c>
      <c r="ARX27">
        <v>0</v>
      </c>
      <c r="ARY27">
        <v>0</v>
      </c>
      <c r="ARZ27">
        <v>0</v>
      </c>
      <c r="ASA27">
        <v>0</v>
      </c>
      <c r="ASB27">
        <v>0</v>
      </c>
      <c r="ASC27">
        <v>0</v>
      </c>
      <c r="ASD27">
        <v>0</v>
      </c>
      <c r="ASE27">
        <v>0</v>
      </c>
      <c r="ASF27">
        <v>0</v>
      </c>
      <c r="ASG27">
        <v>0</v>
      </c>
      <c r="ASH27">
        <v>0</v>
      </c>
      <c r="ASI27">
        <v>0</v>
      </c>
      <c r="ASJ27">
        <v>0</v>
      </c>
      <c r="ASK27">
        <v>0</v>
      </c>
      <c r="ASL27">
        <v>0</v>
      </c>
      <c r="ASM27">
        <v>0</v>
      </c>
      <c r="ASN27">
        <v>0</v>
      </c>
      <c r="ASO27">
        <v>0</v>
      </c>
      <c r="ASP27">
        <v>0</v>
      </c>
      <c r="ASQ27">
        <v>0</v>
      </c>
      <c r="ASR27">
        <v>0</v>
      </c>
      <c r="ASS27">
        <v>0</v>
      </c>
      <c r="AST27">
        <v>0</v>
      </c>
      <c r="ASU27">
        <v>0</v>
      </c>
      <c r="ASV27">
        <v>0</v>
      </c>
      <c r="ASW27">
        <v>0</v>
      </c>
      <c r="ASX27">
        <v>0</v>
      </c>
      <c r="ASY27">
        <v>0</v>
      </c>
      <c r="ASZ27">
        <v>0</v>
      </c>
      <c r="ATA27">
        <v>0</v>
      </c>
      <c r="ATB27">
        <v>0</v>
      </c>
      <c r="ATC27">
        <v>0</v>
      </c>
      <c r="ATD27">
        <v>0</v>
      </c>
      <c r="ATE27">
        <v>0</v>
      </c>
      <c r="ATF27">
        <v>0</v>
      </c>
      <c r="ATG27">
        <v>0</v>
      </c>
      <c r="ATH27">
        <v>0</v>
      </c>
      <c r="ATI27">
        <v>0</v>
      </c>
      <c r="ATJ27">
        <v>0</v>
      </c>
      <c r="ATK27">
        <v>0</v>
      </c>
      <c r="ATL27">
        <v>0</v>
      </c>
      <c r="ATM27">
        <v>0</v>
      </c>
      <c r="ATN27">
        <v>0</v>
      </c>
      <c r="ATO27">
        <v>0</v>
      </c>
      <c r="ATP27">
        <v>0</v>
      </c>
      <c r="ATQ27">
        <v>0</v>
      </c>
      <c r="ATR27">
        <v>0</v>
      </c>
      <c r="ATS27">
        <v>0</v>
      </c>
      <c r="ATT27">
        <v>0</v>
      </c>
      <c r="ATU27">
        <v>0</v>
      </c>
      <c r="ATV27">
        <v>0</v>
      </c>
      <c r="ATW27">
        <v>0</v>
      </c>
      <c r="ATX27">
        <v>0</v>
      </c>
      <c r="ATY27">
        <v>0</v>
      </c>
      <c r="ATZ27">
        <v>0</v>
      </c>
      <c r="AUA27">
        <v>0</v>
      </c>
      <c r="AUB27">
        <v>0</v>
      </c>
      <c r="AUC27">
        <v>0</v>
      </c>
      <c r="AUD27">
        <v>0</v>
      </c>
      <c r="AUE27">
        <v>0</v>
      </c>
      <c r="AUF27">
        <v>0</v>
      </c>
      <c r="AUG27">
        <v>0</v>
      </c>
      <c r="AUH27">
        <v>0</v>
      </c>
      <c r="AUI27">
        <v>0</v>
      </c>
      <c r="AUJ27">
        <v>0</v>
      </c>
      <c r="AUK27">
        <v>0</v>
      </c>
      <c r="AUL27">
        <v>0</v>
      </c>
      <c r="AUM27">
        <v>0</v>
      </c>
      <c r="AUN27">
        <v>0</v>
      </c>
      <c r="AUO27">
        <v>0</v>
      </c>
      <c r="AUP27">
        <v>0</v>
      </c>
      <c r="AUQ27">
        <v>0</v>
      </c>
      <c r="AUR27">
        <v>0</v>
      </c>
      <c r="AUS27">
        <v>0</v>
      </c>
      <c r="AUT27">
        <v>0</v>
      </c>
      <c r="AUU27">
        <v>0</v>
      </c>
      <c r="AUV27">
        <v>0</v>
      </c>
      <c r="AUW27">
        <v>0</v>
      </c>
      <c r="AUX27">
        <v>0</v>
      </c>
      <c r="AUY27">
        <v>0</v>
      </c>
      <c r="AUZ27">
        <v>0</v>
      </c>
      <c r="AVA27">
        <v>0</v>
      </c>
      <c r="AVB27">
        <v>0</v>
      </c>
      <c r="AVC27">
        <v>0</v>
      </c>
      <c r="AVD27">
        <v>0</v>
      </c>
      <c r="AVE27">
        <v>0</v>
      </c>
      <c r="AVF27">
        <v>0</v>
      </c>
      <c r="AVG27">
        <v>0</v>
      </c>
      <c r="AVH27">
        <v>0</v>
      </c>
      <c r="AVI27">
        <v>0</v>
      </c>
      <c r="AVJ27">
        <v>0</v>
      </c>
      <c r="AVK27">
        <v>0</v>
      </c>
      <c r="AVL27">
        <v>0</v>
      </c>
      <c r="AVM27">
        <v>0</v>
      </c>
      <c r="AVN27">
        <v>0</v>
      </c>
      <c r="AVO27">
        <v>0</v>
      </c>
      <c r="AVP27">
        <v>0</v>
      </c>
      <c r="AVQ27">
        <v>0</v>
      </c>
      <c r="AVR27">
        <v>0</v>
      </c>
      <c r="AVS27">
        <v>0</v>
      </c>
      <c r="AVT27">
        <v>0</v>
      </c>
      <c r="AVU27">
        <v>0</v>
      </c>
      <c r="AVV27">
        <v>0</v>
      </c>
      <c r="AVW27">
        <v>0</v>
      </c>
      <c r="AVX27">
        <v>0</v>
      </c>
      <c r="AVY27">
        <v>0</v>
      </c>
      <c r="AVZ27">
        <v>0</v>
      </c>
      <c r="AWA27">
        <v>0</v>
      </c>
      <c r="AWB27">
        <v>0</v>
      </c>
      <c r="AWC27">
        <v>0</v>
      </c>
      <c r="AWD27">
        <v>0</v>
      </c>
      <c r="AWE27">
        <v>0</v>
      </c>
      <c r="AWF27">
        <v>0</v>
      </c>
      <c r="AWG27">
        <v>0</v>
      </c>
      <c r="AWH27">
        <v>0</v>
      </c>
      <c r="AWI27">
        <v>0</v>
      </c>
      <c r="AWJ27">
        <v>0</v>
      </c>
      <c r="AWK27">
        <v>0</v>
      </c>
      <c r="AWL27">
        <v>0</v>
      </c>
      <c r="AWM27">
        <v>0</v>
      </c>
      <c r="AWN27">
        <v>0</v>
      </c>
      <c r="AWO27">
        <v>0</v>
      </c>
      <c r="AWP27">
        <v>0</v>
      </c>
      <c r="AWQ27">
        <v>0</v>
      </c>
      <c r="AWR27">
        <v>0</v>
      </c>
      <c r="AWS27">
        <v>0</v>
      </c>
      <c r="AWT27">
        <v>0</v>
      </c>
      <c r="AWU27">
        <v>0</v>
      </c>
      <c r="AWV27">
        <v>0</v>
      </c>
      <c r="AWW27">
        <v>0</v>
      </c>
      <c r="AWX27">
        <v>0</v>
      </c>
      <c r="AWY27">
        <v>0</v>
      </c>
      <c r="AWZ27">
        <v>0</v>
      </c>
      <c r="AXA27">
        <v>0</v>
      </c>
      <c r="AXB27">
        <v>0</v>
      </c>
      <c r="AXC27">
        <v>0</v>
      </c>
      <c r="AXD27">
        <v>0</v>
      </c>
      <c r="AXE27">
        <v>0</v>
      </c>
      <c r="AXF27">
        <v>0</v>
      </c>
      <c r="AXG27">
        <v>0</v>
      </c>
      <c r="AXH27">
        <v>0</v>
      </c>
      <c r="AXI27">
        <v>0</v>
      </c>
      <c r="AXJ27">
        <v>0</v>
      </c>
      <c r="AXK27">
        <v>0</v>
      </c>
      <c r="AXL27">
        <v>0</v>
      </c>
      <c r="AXM27">
        <v>0</v>
      </c>
      <c r="AXN27">
        <v>0</v>
      </c>
      <c r="AXO27">
        <v>0</v>
      </c>
      <c r="AXP27">
        <v>0</v>
      </c>
      <c r="AXQ27">
        <v>0</v>
      </c>
      <c r="AXR27">
        <v>0</v>
      </c>
      <c r="AXS27">
        <v>0</v>
      </c>
      <c r="AXT27">
        <v>0</v>
      </c>
      <c r="AXU27">
        <v>0</v>
      </c>
      <c r="AXV27">
        <v>0</v>
      </c>
      <c r="AXW27">
        <v>0</v>
      </c>
      <c r="AXX27">
        <v>0</v>
      </c>
      <c r="AXY27">
        <v>0</v>
      </c>
      <c r="AXZ27">
        <v>0</v>
      </c>
      <c r="AYA27">
        <v>0</v>
      </c>
      <c r="AYB27">
        <v>0</v>
      </c>
      <c r="AYC27">
        <v>0</v>
      </c>
      <c r="AYD27">
        <v>0</v>
      </c>
      <c r="AYE27">
        <v>0</v>
      </c>
      <c r="AYF27">
        <v>0</v>
      </c>
      <c r="AYG27">
        <v>0</v>
      </c>
      <c r="AYH27">
        <v>0</v>
      </c>
      <c r="AYI27">
        <v>0</v>
      </c>
      <c r="AYJ27">
        <v>0</v>
      </c>
      <c r="AYK27">
        <v>0</v>
      </c>
      <c r="AYL27">
        <v>0</v>
      </c>
      <c r="AYM27">
        <v>0</v>
      </c>
      <c r="AYN27">
        <v>0</v>
      </c>
      <c r="AYO27">
        <v>0</v>
      </c>
      <c r="AYP27">
        <v>0</v>
      </c>
      <c r="AYQ27">
        <v>0</v>
      </c>
      <c r="AYR27">
        <v>0</v>
      </c>
      <c r="AYS27">
        <v>0</v>
      </c>
      <c r="AYT27">
        <v>0</v>
      </c>
      <c r="AYU27">
        <v>0</v>
      </c>
      <c r="AYV27">
        <v>0</v>
      </c>
      <c r="AYW27">
        <v>0</v>
      </c>
      <c r="AYX27">
        <v>0</v>
      </c>
      <c r="AYY27">
        <v>0</v>
      </c>
      <c r="AYZ27">
        <v>0</v>
      </c>
      <c r="AZA27">
        <v>0</v>
      </c>
      <c r="AZB27">
        <v>0</v>
      </c>
      <c r="AZC27">
        <v>0</v>
      </c>
      <c r="AZD27">
        <v>0</v>
      </c>
      <c r="AZE27">
        <v>0</v>
      </c>
      <c r="AZF27">
        <v>0</v>
      </c>
      <c r="AZG27">
        <v>0</v>
      </c>
      <c r="AZH27">
        <v>0</v>
      </c>
      <c r="AZI27">
        <v>0</v>
      </c>
      <c r="AZJ27">
        <v>0</v>
      </c>
      <c r="AZK27">
        <v>0</v>
      </c>
      <c r="AZL27">
        <v>0</v>
      </c>
      <c r="AZM27">
        <v>0</v>
      </c>
      <c r="AZN27">
        <v>0</v>
      </c>
      <c r="AZO27">
        <v>0</v>
      </c>
      <c r="AZP27">
        <v>0</v>
      </c>
      <c r="AZQ27">
        <v>0</v>
      </c>
      <c r="AZR27">
        <v>0</v>
      </c>
      <c r="AZS27">
        <v>0</v>
      </c>
      <c r="AZT27">
        <v>0</v>
      </c>
      <c r="AZU27">
        <v>0</v>
      </c>
      <c r="AZV27">
        <v>0</v>
      </c>
      <c r="AZW27">
        <v>0</v>
      </c>
      <c r="AZX27">
        <v>0</v>
      </c>
      <c r="AZY27">
        <v>0</v>
      </c>
      <c r="AZZ27">
        <v>0</v>
      </c>
      <c r="BAA27">
        <v>0</v>
      </c>
      <c r="BAB27">
        <v>0</v>
      </c>
      <c r="BAC27">
        <v>0</v>
      </c>
      <c r="BAD27">
        <v>0</v>
      </c>
      <c r="BAE27">
        <v>0</v>
      </c>
      <c r="BAF27">
        <v>0</v>
      </c>
      <c r="BAG27">
        <v>0</v>
      </c>
      <c r="BAH27">
        <v>0</v>
      </c>
      <c r="BAI27">
        <v>0</v>
      </c>
      <c r="BAJ27">
        <v>0</v>
      </c>
      <c r="BAK27">
        <v>0</v>
      </c>
      <c r="BAL27">
        <v>0</v>
      </c>
      <c r="BAM27">
        <v>0</v>
      </c>
      <c r="BAN27">
        <v>0</v>
      </c>
      <c r="BAO27">
        <v>0</v>
      </c>
      <c r="BAP27">
        <v>0</v>
      </c>
      <c r="BAQ27">
        <v>0</v>
      </c>
      <c r="BAR27">
        <v>0</v>
      </c>
      <c r="BAS27">
        <v>0</v>
      </c>
      <c r="BAT27">
        <v>0</v>
      </c>
      <c r="BAU27">
        <v>0</v>
      </c>
      <c r="BAV27">
        <v>0</v>
      </c>
      <c r="BAW27">
        <v>0</v>
      </c>
      <c r="BAX27">
        <v>0</v>
      </c>
      <c r="BAY27">
        <v>0</v>
      </c>
      <c r="BAZ27">
        <v>0</v>
      </c>
      <c r="BBA27">
        <v>0</v>
      </c>
      <c r="BBB27">
        <v>0</v>
      </c>
      <c r="BBC27">
        <v>0</v>
      </c>
      <c r="BBD27">
        <v>0</v>
      </c>
      <c r="BBE27">
        <v>0</v>
      </c>
      <c r="BBF27">
        <v>0</v>
      </c>
      <c r="BBG27">
        <v>0</v>
      </c>
      <c r="BBH27">
        <v>0</v>
      </c>
      <c r="BBI27">
        <v>0</v>
      </c>
      <c r="BBJ27">
        <v>0</v>
      </c>
      <c r="BBK27">
        <v>0</v>
      </c>
      <c r="BBL27">
        <v>0</v>
      </c>
      <c r="BBM27">
        <v>0</v>
      </c>
      <c r="BBN27">
        <v>0</v>
      </c>
      <c r="BBO27">
        <v>0</v>
      </c>
      <c r="BBP27">
        <v>0</v>
      </c>
      <c r="BBQ27">
        <v>0</v>
      </c>
      <c r="BBR27">
        <v>0</v>
      </c>
      <c r="BBS27">
        <v>0</v>
      </c>
      <c r="BBT27">
        <v>0</v>
      </c>
      <c r="BBU27">
        <v>0</v>
      </c>
      <c r="BBV27">
        <v>0</v>
      </c>
      <c r="BBW27">
        <v>0</v>
      </c>
      <c r="BBX27">
        <v>0</v>
      </c>
      <c r="BBY27">
        <v>0</v>
      </c>
      <c r="BBZ27">
        <v>0</v>
      </c>
      <c r="BCA27">
        <v>0</v>
      </c>
      <c r="BCB27">
        <v>0</v>
      </c>
      <c r="BCC27">
        <v>0</v>
      </c>
      <c r="BCD27">
        <v>0</v>
      </c>
      <c r="BCE27">
        <v>0</v>
      </c>
      <c r="BCF27">
        <v>0</v>
      </c>
      <c r="BCG27">
        <v>0</v>
      </c>
      <c r="BCH27">
        <v>0</v>
      </c>
      <c r="BCI27">
        <v>0</v>
      </c>
      <c r="BCJ27">
        <v>0</v>
      </c>
      <c r="BCK27">
        <v>0</v>
      </c>
      <c r="BCL27">
        <v>0</v>
      </c>
      <c r="BCM27">
        <v>0</v>
      </c>
      <c r="BCN27">
        <v>0</v>
      </c>
      <c r="BCO27">
        <v>0</v>
      </c>
      <c r="BCP27">
        <v>0</v>
      </c>
      <c r="BCQ27">
        <v>0</v>
      </c>
      <c r="BCR27">
        <v>0</v>
      </c>
      <c r="BCS27">
        <v>0</v>
      </c>
      <c r="BCT27">
        <v>0</v>
      </c>
      <c r="BCU27">
        <v>0</v>
      </c>
      <c r="BCV27">
        <v>0</v>
      </c>
      <c r="BCW27">
        <v>0</v>
      </c>
      <c r="BCX27">
        <v>0</v>
      </c>
      <c r="BCY27">
        <v>0</v>
      </c>
      <c r="BCZ27">
        <v>0</v>
      </c>
      <c r="BDA27">
        <v>0</v>
      </c>
      <c r="BDB27">
        <v>0</v>
      </c>
      <c r="BDC27">
        <v>0</v>
      </c>
      <c r="BDD27">
        <v>0</v>
      </c>
      <c r="BDE27">
        <v>0</v>
      </c>
      <c r="BDF27">
        <v>0</v>
      </c>
      <c r="BDG27">
        <v>0</v>
      </c>
      <c r="BDH27">
        <v>0</v>
      </c>
      <c r="BDI27">
        <v>0</v>
      </c>
      <c r="BDJ27">
        <v>0</v>
      </c>
      <c r="BDK27">
        <v>0</v>
      </c>
      <c r="BDL27">
        <v>0</v>
      </c>
      <c r="BDM27">
        <v>0</v>
      </c>
      <c r="BDN27">
        <v>0</v>
      </c>
      <c r="BDO27">
        <v>0</v>
      </c>
      <c r="BDP27">
        <v>0</v>
      </c>
      <c r="BDQ27">
        <v>0</v>
      </c>
      <c r="BDR27">
        <v>0</v>
      </c>
      <c r="BDS27">
        <v>0</v>
      </c>
      <c r="BDT27">
        <v>0</v>
      </c>
      <c r="BDU27">
        <v>0</v>
      </c>
      <c r="BDV27">
        <v>0</v>
      </c>
      <c r="BDW27">
        <v>0</v>
      </c>
      <c r="BDX27">
        <v>0</v>
      </c>
      <c r="BDY27">
        <v>0</v>
      </c>
      <c r="BDZ27">
        <v>0</v>
      </c>
      <c r="BEA27">
        <v>0</v>
      </c>
      <c r="BEB27">
        <v>0</v>
      </c>
      <c r="BEC27">
        <v>0</v>
      </c>
      <c r="BED27">
        <v>0</v>
      </c>
      <c r="BEE27">
        <v>0</v>
      </c>
      <c r="BEF27">
        <v>0</v>
      </c>
      <c r="BEG27">
        <v>0</v>
      </c>
      <c r="BEH27">
        <v>0</v>
      </c>
      <c r="BEI27">
        <v>0</v>
      </c>
      <c r="BEJ27">
        <v>0</v>
      </c>
      <c r="BEK27">
        <v>0</v>
      </c>
      <c r="BEL27">
        <v>0</v>
      </c>
      <c r="BEM27">
        <v>0</v>
      </c>
      <c r="BEN27">
        <v>0</v>
      </c>
      <c r="BEO27">
        <v>0</v>
      </c>
      <c r="BEP27">
        <v>0</v>
      </c>
      <c r="BEQ27">
        <v>0</v>
      </c>
      <c r="BER27">
        <v>0</v>
      </c>
      <c r="BES27">
        <v>0</v>
      </c>
      <c r="BET27">
        <v>0</v>
      </c>
      <c r="BEU27">
        <v>0</v>
      </c>
      <c r="BEV27">
        <v>0</v>
      </c>
      <c r="BEW27">
        <v>0</v>
      </c>
      <c r="BEX27">
        <v>0</v>
      </c>
      <c r="BEY27">
        <v>0</v>
      </c>
      <c r="BEZ27">
        <v>0</v>
      </c>
      <c r="BFA27">
        <v>0</v>
      </c>
      <c r="BFB27">
        <v>0</v>
      </c>
      <c r="BFC27">
        <v>0</v>
      </c>
      <c r="BFD27">
        <v>0</v>
      </c>
      <c r="BFE27">
        <v>0</v>
      </c>
      <c r="BFF27">
        <v>0</v>
      </c>
      <c r="BFG27">
        <v>0</v>
      </c>
      <c r="BFH27">
        <v>0</v>
      </c>
      <c r="BFI27">
        <v>0</v>
      </c>
      <c r="BFJ27">
        <v>0</v>
      </c>
      <c r="BFK27">
        <v>0</v>
      </c>
      <c r="BFL27">
        <v>0</v>
      </c>
      <c r="BFM27">
        <v>0</v>
      </c>
      <c r="BFN27">
        <v>0</v>
      </c>
      <c r="BFO27">
        <v>0</v>
      </c>
      <c r="BFP27">
        <v>0</v>
      </c>
      <c r="BFQ27">
        <v>0</v>
      </c>
      <c r="BFR27">
        <v>0</v>
      </c>
      <c r="BFS27">
        <v>0</v>
      </c>
      <c r="BFT27">
        <v>0</v>
      </c>
      <c r="BFU27">
        <v>0</v>
      </c>
      <c r="BFV27">
        <v>0</v>
      </c>
      <c r="BFW27">
        <v>0</v>
      </c>
      <c r="BFX27">
        <v>0</v>
      </c>
      <c r="BFY27">
        <v>0</v>
      </c>
      <c r="BFZ27">
        <v>0</v>
      </c>
      <c r="BGA27">
        <v>0</v>
      </c>
      <c r="BGB27">
        <v>0</v>
      </c>
      <c r="BGC27">
        <v>0</v>
      </c>
      <c r="BGD27">
        <v>0</v>
      </c>
      <c r="BGE27">
        <v>0</v>
      </c>
      <c r="BGF27">
        <v>0</v>
      </c>
      <c r="BGG27">
        <v>0</v>
      </c>
      <c r="BGH27">
        <v>0</v>
      </c>
      <c r="BGI27">
        <v>0</v>
      </c>
      <c r="BGJ27">
        <v>0</v>
      </c>
      <c r="BGK27">
        <v>0</v>
      </c>
      <c r="BGL27">
        <v>0</v>
      </c>
      <c r="BGM27">
        <v>0</v>
      </c>
      <c r="BGN27">
        <v>0</v>
      </c>
      <c r="BGO27">
        <v>0</v>
      </c>
      <c r="BGP27">
        <v>0</v>
      </c>
      <c r="BGQ27">
        <v>0</v>
      </c>
      <c r="BGR27">
        <v>0</v>
      </c>
      <c r="BGS27">
        <v>0</v>
      </c>
      <c r="BGT27">
        <v>0</v>
      </c>
      <c r="BGU27">
        <v>0</v>
      </c>
      <c r="BGV27">
        <v>0</v>
      </c>
      <c r="BGW27">
        <v>0</v>
      </c>
      <c r="BGX27">
        <v>0</v>
      </c>
      <c r="BGY27">
        <v>0</v>
      </c>
      <c r="BGZ27">
        <v>0</v>
      </c>
      <c r="BHA27">
        <v>0</v>
      </c>
      <c r="BHB27">
        <v>0</v>
      </c>
      <c r="BHC27">
        <v>0</v>
      </c>
      <c r="BHD27">
        <v>0</v>
      </c>
      <c r="BHE27">
        <v>0</v>
      </c>
      <c r="BHF27">
        <v>0</v>
      </c>
      <c r="BHG27">
        <v>0</v>
      </c>
      <c r="BHH27">
        <v>0</v>
      </c>
      <c r="BHI27">
        <v>0</v>
      </c>
      <c r="BHJ27">
        <v>0</v>
      </c>
      <c r="BHK27">
        <v>0</v>
      </c>
      <c r="BHL27">
        <v>0</v>
      </c>
      <c r="BHM27">
        <v>0</v>
      </c>
      <c r="BHN27">
        <v>0</v>
      </c>
      <c r="BHO27">
        <v>0</v>
      </c>
      <c r="BHP27">
        <v>0</v>
      </c>
      <c r="BHQ27">
        <v>0</v>
      </c>
      <c r="BHR27">
        <v>0</v>
      </c>
      <c r="BHS27">
        <v>0</v>
      </c>
      <c r="BHT27">
        <v>0</v>
      </c>
      <c r="BHU27">
        <v>0</v>
      </c>
      <c r="BHV27">
        <v>0</v>
      </c>
      <c r="BHW27">
        <v>0</v>
      </c>
      <c r="BHX27">
        <v>0</v>
      </c>
      <c r="BHY27">
        <v>0</v>
      </c>
      <c r="BHZ27">
        <v>0</v>
      </c>
      <c r="BIA27">
        <v>0</v>
      </c>
      <c r="BIB27">
        <v>0</v>
      </c>
      <c r="BIC27">
        <v>0</v>
      </c>
      <c r="BID27">
        <v>0</v>
      </c>
      <c r="BIE27">
        <v>0</v>
      </c>
      <c r="BIF27">
        <v>0</v>
      </c>
      <c r="BIG27">
        <v>0</v>
      </c>
      <c r="BIH27">
        <v>0</v>
      </c>
      <c r="BII27">
        <v>0</v>
      </c>
      <c r="BIJ27">
        <v>0</v>
      </c>
      <c r="BIK27">
        <v>0</v>
      </c>
      <c r="BIL27">
        <v>0</v>
      </c>
      <c r="BIM27">
        <v>0</v>
      </c>
      <c r="BIN27">
        <v>0</v>
      </c>
      <c r="BIO27">
        <v>0</v>
      </c>
      <c r="BIP27">
        <v>0</v>
      </c>
      <c r="BIQ27">
        <v>0</v>
      </c>
      <c r="BIR27">
        <v>0</v>
      </c>
      <c r="BIS27">
        <v>0</v>
      </c>
      <c r="BIT27">
        <v>0</v>
      </c>
      <c r="BIU27">
        <v>0</v>
      </c>
      <c r="BIV27">
        <v>0</v>
      </c>
      <c r="BIW27">
        <v>0</v>
      </c>
      <c r="BIX27">
        <v>0</v>
      </c>
      <c r="BIY27">
        <v>0</v>
      </c>
      <c r="BIZ27">
        <v>0</v>
      </c>
      <c r="BJA27">
        <v>0</v>
      </c>
      <c r="BJB27">
        <v>0</v>
      </c>
      <c r="BJC27">
        <v>0</v>
      </c>
      <c r="BJD27">
        <v>0</v>
      </c>
      <c r="BJE27">
        <v>0</v>
      </c>
      <c r="BJF27">
        <v>0</v>
      </c>
      <c r="BJG27">
        <v>0</v>
      </c>
      <c r="BJH27">
        <v>0</v>
      </c>
      <c r="BJI27">
        <v>0</v>
      </c>
      <c r="BJJ27">
        <v>0</v>
      </c>
      <c r="BJK27">
        <v>0</v>
      </c>
      <c r="BJL27">
        <v>0</v>
      </c>
      <c r="BJM27">
        <v>0</v>
      </c>
      <c r="BJN27">
        <v>0</v>
      </c>
      <c r="BJO27">
        <v>0</v>
      </c>
      <c r="BJP27">
        <v>0</v>
      </c>
      <c r="BJQ27">
        <v>0</v>
      </c>
      <c r="BJR27">
        <v>0</v>
      </c>
      <c r="BJS27">
        <v>0</v>
      </c>
      <c r="BJT27">
        <v>0</v>
      </c>
      <c r="BJU27">
        <v>0</v>
      </c>
      <c r="BJV27">
        <v>0</v>
      </c>
      <c r="BJW27">
        <v>0</v>
      </c>
      <c r="BJX27">
        <v>0</v>
      </c>
      <c r="BJY27">
        <v>0</v>
      </c>
      <c r="BJZ27">
        <v>0</v>
      </c>
      <c r="BKA27">
        <v>0</v>
      </c>
      <c r="BKB27">
        <v>0</v>
      </c>
      <c r="BKC27">
        <v>0</v>
      </c>
      <c r="BKD27">
        <v>0</v>
      </c>
      <c r="BKE27">
        <v>0</v>
      </c>
      <c r="BKF27">
        <v>0</v>
      </c>
      <c r="BKG27">
        <v>0</v>
      </c>
      <c r="BKH27">
        <v>0</v>
      </c>
      <c r="BKI27">
        <v>0</v>
      </c>
      <c r="BKJ27">
        <v>0</v>
      </c>
      <c r="BKK27">
        <v>0</v>
      </c>
      <c r="BKL27">
        <v>0</v>
      </c>
      <c r="BKM27">
        <v>0</v>
      </c>
      <c r="BKN27">
        <v>0</v>
      </c>
      <c r="BKO27">
        <v>0</v>
      </c>
      <c r="BKP27">
        <v>0</v>
      </c>
      <c r="BKQ27">
        <v>0</v>
      </c>
      <c r="BKR27">
        <v>0</v>
      </c>
      <c r="BKS27">
        <v>0</v>
      </c>
      <c r="BKT27">
        <v>0</v>
      </c>
      <c r="BKU27">
        <v>0</v>
      </c>
      <c r="BKV27">
        <v>0</v>
      </c>
      <c r="BKW27">
        <v>0</v>
      </c>
      <c r="BKX27">
        <v>0</v>
      </c>
      <c r="BKY27">
        <v>0</v>
      </c>
      <c r="BKZ27">
        <v>0</v>
      </c>
      <c r="BLA27">
        <v>0</v>
      </c>
      <c r="BLB27">
        <v>0</v>
      </c>
      <c r="BLC27">
        <v>0</v>
      </c>
      <c r="BLD27">
        <v>0</v>
      </c>
      <c r="BLE27">
        <v>0</v>
      </c>
      <c r="BLF27">
        <v>0</v>
      </c>
      <c r="BLG27">
        <v>0</v>
      </c>
      <c r="BLH27">
        <v>0</v>
      </c>
      <c r="BLI27">
        <v>0</v>
      </c>
      <c r="BLJ27">
        <v>0</v>
      </c>
      <c r="BLK27">
        <v>0</v>
      </c>
      <c r="BLL27">
        <v>0</v>
      </c>
      <c r="BLM27">
        <v>0</v>
      </c>
      <c r="BLN27">
        <v>0</v>
      </c>
      <c r="BLO27">
        <v>0</v>
      </c>
      <c r="BLP27">
        <v>0</v>
      </c>
      <c r="BLQ27">
        <v>0</v>
      </c>
      <c r="BLR27">
        <v>0</v>
      </c>
      <c r="BLS27">
        <v>0</v>
      </c>
      <c r="BLT27">
        <v>0</v>
      </c>
      <c r="BLU27">
        <v>0</v>
      </c>
      <c r="BLV27">
        <v>0</v>
      </c>
      <c r="BLW27">
        <v>0</v>
      </c>
      <c r="BLX27">
        <v>0</v>
      </c>
      <c r="BLY27">
        <v>0</v>
      </c>
      <c r="BLZ27">
        <v>0</v>
      </c>
      <c r="BMA27">
        <v>0</v>
      </c>
      <c r="BMB27">
        <v>0</v>
      </c>
      <c r="BMC27">
        <v>0</v>
      </c>
      <c r="BMD27">
        <v>0</v>
      </c>
      <c r="BME27">
        <v>0</v>
      </c>
      <c r="BMF27">
        <v>0</v>
      </c>
      <c r="BMG27">
        <v>0</v>
      </c>
      <c r="BMH27">
        <v>0</v>
      </c>
      <c r="BMI27">
        <v>0</v>
      </c>
      <c r="BMJ27">
        <v>0</v>
      </c>
      <c r="BMK27">
        <v>0</v>
      </c>
      <c r="BML27">
        <v>0</v>
      </c>
      <c r="BMM27">
        <v>0</v>
      </c>
      <c r="BMN27">
        <v>0</v>
      </c>
      <c r="BMO27">
        <v>0</v>
      </c>
      <c r="BMP27">
        <v>0</v>
      </c>
      <c r="BMQ27">
        <v>0</v>
      </c>
      <c r="BMR27">
        <v>0</v>
      </c>
      <c r="BMS27">
        <v>0</v>
      </c>
      <c r="BMT27">
        <v>0</v>
      </c>
      <c r="BMU27">
        <v>0</v>
      </c>
      <c r="BMV27">
        <v>0</v>
      </c>
      <c r="BMW27">
        <v>0</v>
      </c>
      <c r="BMX27">
        <v>0</v>
      </c>
      <c r="BMY27">
        <v>0</v>
      </c>
      <c r="BMZ27">
        <v>0</v>
      </c>
      <c r="BNA27">
        <v>0</v>
      </c>
      <c r="BNB27">
        <v>0</v>
      </c>
      <c r="BNC27">
        <v>0</v>
      </c>
      <c r="BND27">
        <v>0</v>
      </c>
      <c r="BNE27">
        <v>0</v>
      </c>
      <c r="BNF27">
        <v>0</v>
      </c>
      <c r="BNG27">
        <v>0</v>
      </c>
      <c r="BNH27">
        <v>0</v>
      </c>
      <c r="BNI27">
        <v>0</v>
      </c>
      <c r="BNJ27">
        <v>0</v>
      </c>
      <c r="BNK27">
        <v>0</v>
      </c>
      <c r="BNL27">
        <v>0</v>
      </c>
      <c r="BNM27">
        <v>0</v>
      </c>
      <c r="BNN27">
        <v>0</v>
      </c>
      <c r="BNO27">
        <v>0</v>
      </c>
      <c r="BNP27">
        <v>0</v>
      </c>
      <c r="BNQ27">
        <v>0</v>
      </c>
      <c r="BNR27">
        <v>0</v>
      </c>
      <c r="BNS27">
        <v>0</v>
      </c>
      <c r="BNT27">
        <v>0</v>
      </c>
      <c r="BNU27">
        <v>0</v>
      </c>
      <c r="BNV27">
        <v>0</v>
      </c>
      <c r="BNW27">
        <v>0</v>
      </c>
      <c r="BNX27">
        <v>0</v>
      </c>
      <c r="BNY27">
        <v>0</v>
      </c>
      <c r="BNZ27">
        <v>0</v>
      </c>
      <c r="BOA27">
        <v>0</v>
      </c>
      <c r="BOB27">
        <v>0</v>
      </c>
      <c r="BOC27">
        <v>0</v>
      </c>
      <c r="BOD27">
        <v>0</v>
      </c>
      <c r="BOE27">
        <v>0</v>
      </c>
      <c r="BOF27">
        <v>0</v>
      </c>
      <c r="BOG27">
        <v>0</v>
      </c>
      <c r="BOH27">
        <v>0</v>
      </c>
      <c r="BOI27">
        <v>0</v>
      </c>
      <c r="BOJ27">
        <v>0</v>
      </c>
      <c r="BOK27">
        <v>0</v>
      </c>
      <c r="BOL27">
        <v>0</v>
      </c>
      <c r="BOM27">
        <v>0</v>
      </c>
      <c r="BON27">
        <v>0</v>
      </c>
      <c r="BOO27">
        <v>0</v>
      </c>
      <c r="BOP27">
        <v>0</v>
      </c>
      <c r="BOQ27">
        <v>0</v>
      </c>
      <c r="BOR27">
        <v>0</v>
      </c>
      <c r="BOS27">
        <v>0</v>
      </c>
      <c r="BOT27">
        <v>0</v>
      </c>
      <c r="BOU27">
        <v>0</v>
      </c>
      <c r="BOV27">
        <v>0</v>
      </c>
      <c r="BOW27">
        <v>0</v>
      </c>
      <c r="BOX27">
        <v>0</v>
      </c>
      <c r="BOY27">
        <v>0</v>
      </c>
      <c r="BOZ27">
        <v>0</v>
      </c>
      <c r="BPA27">
        <v>0</v>
      </c>
      <c r="BPB27">
        <v>0</v>
      </c>
      <c r="BPC27">
        <v>0</v>
      </c>
      <c r="BPD27">
        <v>0</v>
      </c>
      <c r="BPE27">
        <v>0</v>
      </c>
      <c r="BPF27">
        <v>0</v>
      </c>
      <c r="BPG27">
        <v>0</v>
      </c>
      <c r="BPH27">
        <v>0</v>
      </c>
      <c r="BPI27">
        <v>0</v>
      </c>
      <c r="BPJ27">
        <v>0</v>
      </c>
      <c r="BPK27">
        <v>0</v>
      </c>
      <c r="BPL27">
        <v>0</v>
      </c>
      <c r="BPM27">
        <v>0</v>
      </c>
      <c r="BPN27">
        <v>0</v>
      </c>
      <c r="BPO27">
        <v>0</v>
      </c>
      <c r="BPP27">
        <v>0</v>
      </c>
      <c r="BPQ27">
        <v>0</v>
      </c>
      <c r="BPR27">
        <v>0</v>
      </c>
      <c r="BPS27">
        <v>0</v>
      </c>
      <c r="BPT27">
        <v>0</v>
      </c>
      <c r="BPU27">
        <v>0</v>
      </c>
      <c r="BPV27">
        <v>0</v>
      </c>
      <c r="BPW27">
        <v>0</v>
      </c>
      <c r="BPX27">
        <v>0</v>
      </c>
      <c r="BPY27">
        <v>0</v>
      </c>
      <c r="BPZ27">
        <v>0</v>
      </c>
      <c r="BQA27">
        <v>0</v>
      </c>
      <c r="BQB27">
        <v>0</v>
      </c>
      <c r="BQC27">
        <v>0</v>
      </c>
      <c r="BQD27">
        <v>0</v>
      </c>
      <c r="BQE27">
        <v>0</v>
      </c>
      <c r="BQF27">
        <v>0</v>
      </c>
      <c r="BQG27">
        <v>0</v>
      </c>
      <c r="BQH27">
        <v>0</v>
      </c>
      <c r="BQI27">
        <v>0</v>
      </c>
      <c r="BQJ27">
        <v>0</v>
      </c>
      <c r="BQK27">
        <v>0</v>
      </c>
      <c r="BQL27">
        <v>0</v>
      </c>
      <c r="BQM27">
        <v>0</v>
      </c>
      <c r="BQN27">
        <v>0</v>
      </c>
      <c r="BQO27">
        <v>0</v>
      </c>
      <c r="BQP27">
        <v>0</v>
      </c>
      <c r="BQQ27">
        <v>0</v>
      </c>
      <c r="BQR27">
        <v>0</v>
      </c>
      <c r="BQS27">
        <v>0</v>
      </c>
      <c r="BQT27">
        <v>0</v>
      </c>
      <c r="BQU27">
        <v>0</v>
      </c>
      <c r="BQV27">
        <v>0</v>
      </c>
      <c r="BQW27">
        <v>0</v>
      </c>
      <c r="BQX27">
        <v>0</v>
      </c>
      <c r="BQY27">
        <v>0</v>
      </c>
      <c r="BQZ27">
        <v>0</v>
      </c>
      <c r="BRA27">
        <v>0</v>
      </c>
      <c r="BRB27">
        <v>0</v>
      </c>
      <c r="BRC27">
        <v>0</v>
      </c>
      <c r="BRD27">
        <v>0</v>
      </c>
      <c r="BRE27">
        <v>0</v>
      </c>
      <c r="BRF27">
        <v>0</v>
      </c>
      <c r="BRG27">
        <v>0</v>
      </c>
      <c r="BRH27">
        <v>0</v>
      </c>
      <c r="BRI27">
        <v>0</v>
      </c>
      <c r="BRJ27">
        <v>0</v>
      </c>
      <c r="BRK27">
        <v>0</v>
      </c>
      <c r="BRL27">
        <v>0</v>
      </c>
      <c r="BRM27">
        <v>0</v>
      </c>
      <c r="BRN27">
        <v>0</v>
      </c>
      <c r="BRO27">
        <v>0</v>
      </c>
      <c r="BRP27">
        <v>0</v>
      </c>
      <c r="BRQ27">
        <v>0</v>
      </c>
      <c r="BRR27">
        <v>0</v>
      </c>
      <c r="BRS27">
        <v>0</v>
      </c>
      <c r="BRT27">
        <v>0</v>
      </c>
      <c r="BRU27">
        <v>0</v>
      </c>
      <c r="BRV27">
        <v>0</v>
      </c>
      <c r="BRW27">
        <v>0</v>
      </c>
      <c r="BRX27">
        <v>0</v>
      </c>
      <c r="BRY27">
        <v>0</v>
      </c>
      <c r="BRZ27">
        <v>0</v>
      </c>
      <c r="BSA27">
        <v>0</v>
      </c>
      <c r="BSB27">
        <v>0</v>
      </c>
      <c r="BSC27">
        <v>0</v>
      </c>
      <c r="BSD27">
        <v>0</v>
      </c>
      <c r="BSE27">
        <v>0</v>
      </c>
      <c r="BSF27">
        <v>0</v>
      </c>
      <c r="BSG27">
        <v>0</v>
      </c>
      <c r="BSH27">
        <v>0</v>
      </c>
      <c r="BSI27">
        <v>0</v>
      </c>
      <c r="BSJ27">
        <v>0</v>
      </c>
      <c r="BSK27">
        <v>0</v>
      </c>
      <c r="BSL27">
        <v>0</v>
      </c>
      <c r="BSM27">
        <v>0</v>
      </c>
      <c r="BSN27">
        <v>0</v>
      </c>
      <c r="BSO27">
        <v>0</v>
      </c>
      <c r="BSP27">
        <v>0</v>
      </c>
      <c r="BSQ27">
        <v>0</v>
      </c>
      <c r="BSR27">
        <v>0</v>
      </c>
      <c r="BSS27">
        <v>0</v>
      </c>
      <c r="BST27">
        <v>0</v>
      </c>
      <c r="BSU27">
        <v>0</v>
      </c>
      <c r="BSV27">
        <v>0</v>
      </c>
      <c r="BSW27">
        <v>0</v>
      </c>
      <c r="BSX27">
        <v>0</v>
      </c>
      <c r="BSY27">
        <v>0</v>
      </c>
      <c r="BSZ27">
        <v>0</v>
      </c>
      <c r="BTA27">
        <v>0</v>
      </c>
      <c r="BTB27">
        <v>0</v>
      </c>
      <c r="BTC27">
        <v>0</v>
      </c>
      <c r="BTD27">
        <v>0</v>
      </c>
      <c r="BTE27">
        <v>0</v>
      </c>
      <c r="BTF27">
        <v>0</v>
      </c>
      <c r="BTG27">
        <v>0</v>
      </c>
      <c r="BTH27">
        <v>0</v>
      </c>
      <c r="BTI27">
        <v>0</v>
      </c>
      <c r="BTJ27">
        <v>0</v>
      </c>
      <c r="BTK27">
        <v>0</v>
      </c>
      <c r="BTL27">
        <v>0</v>
      </c>
      <c r="BTM27">
        <v>0</v>
      </c>
      <c r="BTN27">
        <v>0</v>
      </c>
      <c r="BTO27">
        <v>0</v>
      </c>
      <c r="BTP27">
        <v>0</v>
      </c>
      <c r="BTQ27">
        <v>0</v>
      </c>
      <c r="BTR27">
        <v>0</v>
      </c>
      <c r="BTS27">
        <v>0</v>
      </c>
      <c r="BTT27">
        <v>0</v>
      </c>
      <c r="BTU27">
        <v>0</v>
      </c>
      <c r="BTV27">
        <v>0</v>
      </c>
      <c r="BTW27">
        <v>0</v>
      </c>
      <c r="BTX27">
        <v>0</v>
      </c>
      <c r="BTY27">
        <v>0</v>
      </c>
      <c r="BTZ27">
        <v>0</v>
      </c>
      <c r="BUA27">
        <v>0</v>
      </c>
      <c r="BUB27">
        <v>0</v>
      </c>
      <c r="BUC27">
        <v>0</v>
      </c>
      <c r="BUD27">
        <v>0</v>
      </c>
      <c r="BUE27">
        <v>0</v>
      </c>
      <c r="BUF27">
        <v>0</v>
      </c>
      <c r="BUG27">
        <v>0</v>
      </c>
      <c r="BUH27">
        <v>0</v>
      </c>
      <c r="BUI27">
        <v>0</v>
      </c>
      <c r="BUJ27">
        <v>0</v>
      </c>
      <c r="BUK27">
        <v>0</v>
      </c>
      <c r="BUL27">
        <v>0</v>
      </c>
      <c r="BUM27">
        <v>0</v>
      </c>
      <c r="BUN27">
        <v>0</v>
      </c>
      <c r="BUO27">
        <v>0</v>
      </c>
      <c r="BUP27">
        <v>0</v>
      </c>
      <c r="BUQ27">
        <v>0</v>
      </c>
      <c r="BUR27">
        <v>0</v>
      </c>
      <c r="BUS27">
        <v>0</v>
      </c>
      <c r="BUT27">
        <v>0</v>
      </c>
      <c r="BUU27">
        <v>0</v>
      </c>
      <c r="BUV27">
        <v>0</v>
      </c>
      <c r="BUW27">
        <v>0</v>
      </c>
      <c r="BUX27">
        <v>0</v>
      </c>
      <c r="BUY27">
        <v>0</v>
      </c>
      <c r="BUZ27">
        <v>0</v>
      </c>
      <c r="BVA27">
        <v>0</v>
      </c>
      <c r="BVB27">
        <v>0</v>
      </c>
      <c r="BVC27">
        <v>0</v>
      </c>
      <c r="BVD27">
        <v>0</v>
      </c>
      <c r="BVE27">
        <v>0</v>
      </c>
      <c r="BVF27">
        <v>0</v>
      </c>
      <c r="BVG27">
        <v>0</v>
      </c>
      <c r="BVH27">
        <v>0</v>
      </c>
      <c r="BVI27">
        <v>0</v>
      </c>
      <c r="BVJ27">
        <v>0</v>
      </c>
      <c r="BVK27">
        <v>0</v>
      </c>
      <c r="BVL27">
        <v>0</v>
      </c>
      <c r="BVM27">
        <v>0</v>
      </c>
      <c r="BVN27">
        <v>0</v>
      </c>
      <c r="BVO27">
        <v>0</v>
      </c>
      <c r="BVP27">
        <v>0</v>
      </c>
      <c r="BVQ27">
        <v>0</v>
      </c>
      <c r="BVR27">
        <v>0</v>
      </c>
      <c r="BVS27">
        <v>0</v>
      </c>
      <c r="BVT27">
        <v>0</v>
      </c>
      <c r="BVU27">
        <v>0</v>
      </c>
      <c r="BVV27">
        <v>0</v>
      </c>
      <c r="BVW27">
        <v>0</v>
      </c>
      <c r="BVX27">
        <v>0</v>
      </c>
      <c r="BVY27">
        <v>0</v>
      </c>
      <c r="BVZ27">
        <v>0</v>
      </c>
      <c r="BWA27">
        <v>0</v>
      </c>
      <c r="BWB27">
        <v>0</v>
      </c>
      <c r="BWC27">
        <v>0</v>
      </c>
      <c r="BWD27">
        <v>0</v>
      </c>
      <c r="BWE27">
        <v>0</v>
      </c>
      <c r="BWF27">
        <v>0</v>
      </c>
      <c r="BWG27">
        <v>0</v>
      </c>
      <c r="BWH27">
        <v>0</v>
      </c>
      <c r="BWI27">
        <v>0</v>
      </c>
      <c r="BWJ27">
        <v>0</v>
      </c>
      <c r="BWK27">
        <v>0</v>
      </c>
      <c r="BWL27">
        <v>0</v>
      </c>
      <c r="BWM27">
        <v>0</v>
      </c>
      <c r="BWN27">
        <v>0</v>
      </c>
      <c r="BWO27">
        <v>0</v>
      </c>
      <c r="BWP27">
        <v>0</v>
      </c>
      <c r="BWQ27">
        <v>0</v>
      </c>
      <c r="BWR27">
        <v>0</v>
      </c>
      <c r="BWS27">
        <v>0</v>
      </c>
      <c r="BWT27">
        <v>0</v>
      </c>
      <c r="BWU27">
        <v>0</v>
      </c>
      <c r="BWV27">
        <v>0</v>
      </c>
      <c r="BWW27">
        <v>0</v>
      </c>
      <c r="BWX27">
        <v>0</v>
      </c>
      <c r="BWY27">
        <v>0</v>
      </c>
      <c r="BWZ27">
        <v>0</v>
      </c>
      <c r="BXA27">
        <v>0</v>
      </c>
      <c r="BXB27">
        <v>0</v>
      </c>
      <c r="BXC27">
        <v>0</v>
      </c>
      <c r="BXD27">
        <v>0</v>
      </c>
      <c r="BXE27">
        <v>0</v>
      </c>
      <c r="BXF27">
        <v>0</v>
      </c>
      <c r="BXG27">
        <v>0</v>
      </c>
      <c r="BXH27">
        <v>0</v>
      </c>
      <c r="BXI27">
        <v>0</v>
      </c>
      <c r="BXJ27">
        <v>0</v>
      </c>
      <c r="BXK27">
        <v>0</v>
      </c>
      <c r="BXL27">
        <v>0</v>
      </c>
      <c r="BXM27">
        <v>0</v>
      </c>
      <c r="BXN27">
        <v>0</v>
      </c>
      <c r="BXO27">
        <v>0</v>
      </c>
      <c r="BXP27">
        <v>0</v>
      </c>
      <c r="BXQ27">
        <v>0</v>
      </c>
      <c r="BXR27">
        <v>0</v>
      </c>
      <c r="BXS27">
        <v>0</v>
      </c>
      <c r="BXT27">
        <v>0</v>
      </c>
      <c r="BXU27">
        <v>0</v>
      </c>
      <c r="BXV27">
        <v>0</v>
      </c>
      <c r="BXW27">
        <v>0</v>
      </c>
      <c r="BXX27">
        <v>0</v>
      </c>
      <c r="BXY27">
        <v>0</v>
      </c>
      <c r="BXZ27">
        <v>0</v>
      </c>
      <c r="BYA27">
        <v>0</v>
      </c>
      <c r="BYB27">
        <v>0</v>
      </c>
      <c r="BYC27">
        <v>0</v>
      </c>
      <c r="BYD27">
        <v>0</v>
      </c>
      <c r="BYE27">
        <v>0</v>
      </c>
      <c r="BYF27">
        <v>0</v>
      </c>
      <c r="BYG27">
        <v>0</v>
      </c>
      <c r="BYH27">
        <v>0</v>
      </c>
      <c r="BYI27">
        <v>0</v>
      </c>
      <c r="BYJ27">
        <v>0</v>
      </c>
      <c r="BYK27">
        <v>0</v>
      </c>
      <c r="BYL27">
        <v>0</v>
      </c>
      <c r="BYM27">
        <v>0</v>
      </c>
      <c r="BYN27">
        <v>0</v>
      </c>
      <c r="BYO27">
        <v>0</v>
      </c>
      <c r="BYP27">
        <v>0</v>
      </c>
      <c r="BYQ27">
        <v>0</v>
      </c>
      <c r="BYR27">
        <v>0</v>
      </c>
      <c r="BYS27">
        <v>0</v>
      </c>
      <c r="BYT27">
        <v>0</v>
      </c>
      <c r="BYU27">
        <v>0</v>
      </c>
      <c r="BYV27">
        <v>0</v>
      </c>
      <c r="BYW27">
        <v>0</v>
      </c>
      <c r="BYX27">
        <v>0</v>
      </c>
      <c r="BYY27">
        <v>0</v>
      </c>
      <c r="BYZ27">
        <v>0</v>
      </c>
      <c r="BZA27">
        <v>0</v>
      </c>
      <c r="BZB27">
        <v>0</v>
      </c>
      <c r="BZC27">
        <v>0</v>
      </c>
      <c r="BZD27">
        <v>0</v>
      </c>
      <c r="BZE27">
        <v>0</v>
      </c>
      <c r="BZF27">
        <v>0</v>
      </c>
      <c r="BZG27">
        <v>0</v>
      </c>
      <c r="BZH27">
        <v>0</v>
      </c>
      <c r="BZI27">
        <v>0</v>
      </c>
      <c r="BZJ27">
        <v>0</v>
      </c>
      <c r="BZK27">
        <v>0</v>
      </c>
      <c r="BZL27">
        <v>0</v>
      </c>
      <c r="BZM27">
        <v>0</v>
      </c>
      <c r="BZN27">
        <v>0</v>
      </c>
      <c r="BZO27">
        <v>0</v>
      </c>
      <c r="BZP27">
        <v>0</v>
      </c>
      <c r="BZQ27">
        <v>0</v>
      </c>
      <c r="BZR27">
        <v>0</v>
      </c>
      <c r="BZS27">
        <v>0</v>
      </c>
      <c r="BZT27">
        <v>0</v>
      </c>
      <c r="BZU27">
        <v>0</v>
      </c>
      <c r="BZV27">
        <v>0</v>
      </c>
      <c r="BZW27">
        <v>0</v>
      </c>
      <c r="BZX27">
        <v>0</v>
      </c>
      <c r="BZY27">
        <v>0</v>
      </c>
      <c r="BZZ27">
        <v>0</v>
      </c>
      <c r="CAA27">
        <v>0</v>
      </c>
      <c r="CAB27">
        <v>0</v>
      </c>
      <c r="CAC27">
        <v>0</v>
      </c>
      <c r="CAD27">
        <v>0</v>
      </c>
      <c r="CAE27">
        <v>0</v>
      </c>
      <c r="CAF27">
        <v>0</v>
      </c>
      <c r="CAG27">
        <v>0</v>
      </c>
      <c r="CAH27">
        <v>0</v>
      </c>
      <c r="CAI27">
        <v>0</v>
      </c>
      <c r="CAJ27">
        <v>0</v>
      </c>
      <c r="CAK27">
        <v>0</v>
      </c>
      <c r="CAL27">
        <v>0</v>
      </c>
      <c r="CAM27">
        <v>0</v>
      </c>
      <c r="CAN27">
        <v>0</v>
      </c>
      <c r="CAO27">
        <v>0</v>
      </c>
      <c r="CAP27">
        <v>0</v>
      </c>
      <c r="CAQ27">
        <v>0</v>
      </c>
      <c r="CAR27">
        <v>0</v>
      </c>
      <c r="CAS27">
        <v>0</v>
      </c>
      <c r="CAT27">
        <v>0</v>
      </c>
      <c r="CAU27">
        <v>0</v>
      </c>
      <c r="CAV27">
        <v>0</v>
      </c>
      <c r="CAW27">
        <v>0</v>
      </c>
      <c r="CAX27">
        <v>0</v>
      </c>
      <c r="CAY27">
        <v>0</v>
      </c>
      <c r="CAZ27">
        <v>0</v>
      </c>
      <c r="CBA27">
        <v>0</v>
      </c>
      <c r="CBB27">
        <v>0</v>
      </c>
      <c r="CBC27">
        <v>0</v>
      </c>
      <c r="CBD27">
        <v>0</v>
      </c>
      <c r="CBE27">
        <v>0</v>
      </c>
      <c r="CBF27">
        <v>0</v>
      </c>
      <c r="CBG27">
        <v>0</v>
      </c>
      <c r="CBH27">
        <v>0</v>
      </c>
      <c r="CBI27">
        <v>0</v>
      </c>
      <c r="CBJ27">
        <v>0</v>
      </c>
      <c r="CBK27">
        <v>0</v>
      </c>
      <c r="CBL27">
        <v>0</v>
      </c>
      <c r="CBM27">
        <v>0</v>
      </c>
      <c r="CBN27">
        <v>0</v>
      </c>
      <c r="CBO27">
        <v>0</v>
      </c>
      <c r="CBP27">
        <v>0</v>
      </c>
      <c r="CBQ27">
        <v>0</v>
      </c>
      <c r="CBR27">
        <v>0</v>
      </c>
      <c r="CBS27">
        <v>0</v>
      </c>
      <c r="CBT27">
        <v>0</v>
      </c>
      <c r="CBU27">
        <v>0</v>
      </c>
      <c r="CBV27">
        <v>0</v>
      </c>
      <c r="CBW27">
        <v>0</v>
      </c>
      <c r="CBX27">
        <v>0</v>
      </c>
      <c r="CBY27">
        <v>0</v>
      </c>
      <c r="CBZ27">
        <v>0</v>
      </c>
      <c r="CCA27">
        <v>0</v>
      </c>
      <c r="CCB27">
        <v>0</v>
      </c>
      <c r="CCC27">
        <v>0</v>
      </c>
      <c r="CCD27">
        <v>0</v>
      </c>
      <c r="CCE27">
        <v>0</v>
      </c>
      <c r="CCF27">
        <v>0</v>
      </c>
      <c r="CCG27">
        <v>0</v>
      </c>
      <c r="CCH27">
        <v>0</v>
      </c>
      <c r="CCI27">
        <v>0</v>
      </c>
      <c r="CCJ27">
        <v>0</v>
      </c>
      <c r="CCK27">
        <v>0</v>
      </c>
      <c r="CCL27">
        <v>0</v>
      </c>
      <c r="CCM27">
        <v>0</v>
      </c>
      <c r="CCN27">
        <v>0</v>
      </c>
      <c r="CCO27">
        <v>0</v>
      </c>
      <c r="CCP27">
        <v>0</v>
      </c>
      <c r="CCQ27">
        <v>0</v>
      </c>
      <c r="CCR27">
        <v>0</v>
      </c>
      <c r="CCS27">
        <v>0</v>
      </c>
      <c r="CCT27">
        <v>0</v>
      </c>
      <c r="CCU27">
        <v>0</v>
      </c>
      <c r="CCV27">
        <v>0</v>
      </c>
      <c r="CCW27">
        <v>0</v>
      </c>
      <c r="CCX27">
        <v>0</v>
      </c>
      <c r="CCY27">
        <v>0</v>
      </c>
      <c r="CCZ27">
        <v>0</v>
      </c>
      <c r="CDA27">
        <v>0</v>
      </c>
      <c r="CDB27">
        <v>0</v>
      </c>
      <c r="CDC27">
        <v>0</v>
      </c>
      <c r="CDD27">
        <v>0</v>
      </c>
      <c r="CDE27">
        <v>0</v>
      </c>
      <c r="CDF27">
        <v>0</v>
      </c>
      <c r="CDG27">
        <v>0</v>
      </c>
      <c r="CDH27">
        <v>0</v>
      </c>
      <c r="CDI27">
        <v>0</v>
      </c>
      <c r="CDJ27">
        <v>0</v>
      </c>
      <c r="CDK27">
        <v>0</v>
      </c>
      <c r="CDL27">
        <v>0</v>
      </c>
      <c r="CDM27">
        <v>0</v>
      </c>
      <c r="CDN27">
        <v>0</v>
      </c>
      <c r="CDO27">
        <v>0</v>
      </c>
      <c r="CDP27">
        <v>0</v>
      </c>
      <c r="CDQ27">
        <v>0</v>
      </c>
      <c r="CDR27">
        <v>0</v>
      </c>
      <c r="CDS27">
        <v>0</v>
      </c>
      <c r="CDT27">
        <v>0</v>
      </c>
      <c r="CDU27">
        <v>0</v>
      </c>
      <c r="CDV27">
        <v>0</v>
      </c>
      <c r="CDW27">
        <v>0</v>
      </c>
      <c r="CDX27">
        <v>0</v>
      </c>
      <c r="CDY27">
        <v>0</v>
      </c>
      <c r="CDZ27">
        <v>0</v>
      </c>
      <c r="CEA27">
        <v>0</v>
      </c>
      <c r="CEB27">
        <v>0</v>
      </c>
      <c r="CEC27">
        <v>0</v>
      </c>
      <c r="CED27">
        <v>0</v>
      </c>
      <c r="CEE27">
        <v>0</v>
      </c>
      <c r="CEF27">
        <v>0</v>
      </c>
      <c r="CEG27">
        <v>0</v>
      </c>
      <c r="CEH27">
        <v>0</v>
      </c>
      <c r="CEI27">
        <v>0</v>
      </c>
      <c r="CEJ27">
        <v>0</v>
      </c>
      <c r="CEK27">
        <v>0</v>
      </c>
      <c r="CEL27">
        <v>0</v>
      </c>
      <c r="CEM27">
        <v>0</v>
      </c>
      <c r="CEN27">
        <v>0</v>
      </c>
      <c r="CEO27">
        <v>0</v>
      </c>
      <c r="CEP27">
        <v>0</v>
      </c>
      <c r="CEQ27">
        <v>0</v>
      </c>
      <c r="CER27">
        <v>0</v>
      </c>
      <c r="CES27">
        <v>0</v>
      </c>
      <c r="CET27">
        <v>0</v>
      </c>
      <c r="CEU27">
        <v>0</v>
      </c>
      <c r="CEV27">
        <v>0</v>
      </c>
      <c r="CEW27">
        <v>0</v>
      </c>
      <c r="CEX27">
        <v>0</v>
      </c>
      <c r="CEY27">
        <v>0</v>
      </c>
      <c r="CEZ27">
        <v>0</v>
      </c>
      <c r="CFA27">
        <v>0</v>
      </c>
      <c r="CFB27">
        <v>0</v>
      </c>
      <c r="CFC27">
        <v>0</v>
      </c>
      <c r="CFD27">
        <v>0</v>
      </c>
      <c r="CFE27">
        <v>0</v>
      </c>
      <c r="CFF27">
        <v>0</v>
      </c>
      <c r="CFG27">
        <v>0</v>
      </c>
      <c r="CFH27">
        <v>0</v>
      </c>
      <c r="CFI27">
        <v>0</v>
      </c>
      <c r="CFJ27">
        <v>0</v>
      </c>
      <c r="CFK27">
        <v>0</v>
      </c>
      <c r="CFL27">
        <v>0</v>
      </c>
      <c r="CFM27">
        <v>0</v>
      </c>
      <c r="CFN27">
        <v>0</v>
      </c>
      <c r="CFO27">
        <v>0</v>
      </c>
      <c r="CFP27">
        <v>0</v>
      </c>
      <c r="CFQ27">
        <v>0</v>
      </c>
      <c r="CFR27">
        <v>0</v>
      </c>
      <c r="CFS27">
        <v>0</v>
      </c>
      <c r="CFT27">
        <v>0</v>
      </c>
      <c r="CFU27">
        <v>0</v>
      </c>
      <c r="CFV27">
        <v>0</v>
      </c>
      <c r="CFW27">
        <v>0</v>
      </c>
      <c r="CFX27">
        <v>0</v>
      </c>
      <c r="CFY27">
        <v>0</v>
      </c>
      <c r="CFZ27">
        <v>0</v>
      </c>
      <c r="CGA27">
        <v>0</v>
      </c>
      <c r="CGB27">
        <v>0</v>
      </c>
      <c r="CGC27">
        <v>0</v>
      </c>
      <c r="CGD27">
        <v>0</v>
      </c>
      <c r="CGE27">
        <v>0</v>
      </c>
      <c r="CGF27">
        <v>0</v>
      </c>
      <c r="CGG27">
        <v>0</v>
      </c>
      <c r="CGH27">
        <v>0</v>
      </c>
      <c r="CGI27">
        <v>0</v>
      </c>
      <c r="CGJ27">
        <v>0</v>
      </c>
      <c r="CGK27">
        <v>0</v>
      </c>
      <c r="CGL27">
        <v>0</v>
      </c>
      <c r="CGM27">
        <v>0</v>
      </c>
      <c r="CGN27">
        <v>0</v>
      </c>
      <c r="CGO27">
        <v>0</v>
      </c>
      <c r="CGP27">
        <v>0</v>
      </c>
      <c r="CGQ27">
        <v>0</v>
      </c>
      <c r="CGR27">
        <v>0</v>
      </c>
      <c r="CGS27">
        <v>0</v>
      </c>
      <c r="CGT27">
        <v>0</v>
      </c>
      <c r="CGU27">
        <v>0</v>
      </c>
      <c r="CGV27">
        <v>0</v>
      </c>
      <c r="CGW27">
        <v>0</v>
      </c>
      <c r="CGX27">
        <v>0</v>
      </c>
      <c r="CGY27">
        <v>0</v>
      </c>
      <c r="CGZ27">
        <v>0</v>
      </c>
      <c r="CHA27">
        <v>0</v>
      </c>
      <c r="CHB27">
        <v>0</v>
      </c>
      <c r="CHC27">
        <v>0</v>
      </c>
      <c r="CHD27">
        <v>0</v>
      </c>
      <c r="CHE27">
        <v>0</v>
      </c>
      <c r="CHF27">
        <v>0</v>
      </c>
      <c r="CHG27">
        <v>0</v>
      </c>
      <c r="CHH27">
        <v>0</v>
      </c>
      <c r="CHI27">
        <v>0</v>
      </c>
      <c r="CHJ27">
        <v>0</v>
      </c>
      <c r="CHK27">
        <v>0</v>
      </c>
      <c r="CHL27">
        <v>0</v>
      </c>
      <c r="CHM27">
        <v>0</v>
      </c>
      <c r="CHN27">
        <v>0</v>
      </c>
      <c r="CHO27">
        <v>0</v>
      </c>
      <c r="CHP27">
        <v>0</v>
      </c>
      <c r="CHQ27">
        <v>0</v>
      </c>
      <c r="CHR27">
        <v>0</v>
      </c>
      <c r="CHS27">
        <v>0</v>
      </c>
      <c r="CHT27">
        <v>0</v>
      </c>
      <c r="CHU27">
        <v>0</v>
      </c>
      <c r="CHV27">
        <v>0</v>
      </c>
      <c r="CHW27">
        <v>0</v>
      </c>
      <c r="CHX27">
        <v>0</v>
      </c>
      <c r="CHY27">
        <v>0</v>
      </c>
      <c r="CHZ27">
        <v>0</v>
      </c>
      <c r="CIA27">
        <v>0</v>
      </c>
      <c r="CIB27">
        <v>0</v>
      </c>
      <c r="CIC27">
        <v>0</v>
      </c>
      <c r="CID27">
        <v>0</v>
      </c>
      <c r="CIE27">
        <v>0</v>
      </c>
      <c r="CIF27">
        <v>0</v>
      </c>
      <c r="CIG27">
        <v>0</v>
      </c>
      <c r="CIH27">
        <v>0</v>
      </c>
      <c r="CII27">
        <v>0</v>
      </c>
      <c r="CIJ27">
        <v>0</v>
      </c>
      <c r="CIK27">
        <v>0</v>
      </c>
      <c r="CIL27">
        <v>0</v>
      </c>
      <c r="CIM27">
        <v>0</v>
      </c>
      <c r="CIN27">
        <v>0</v>
      </c>
      <c r="CIO27">
        <v>0</v>
      </c>
      <c r="CIP27">
        <v>0</v>
      </c>
      <c r="CIQ27">
        <v>0</v>
      </c>
      <c r="CIR27">
        <v>0</v>
      </c>
      <c r="CIS27">
        <v>0</v>
      </c>
      <c r="CIT27">
        <v>0</v>
      </c>
      <c r="CIU27">
        <v>0</v>
      </c>
      <c r="CIV27">
        <v>0</v>
      </c>
      <c r="CIW27">
        <v>0</v>
      </c>
      <c r="CIX27">
        <v>0</v>
      </c>
      <c r="CIY27">
        <v>0</v>
      </c>
      <c r="CIZ27">
        <v>0</v>
      </c>
      <c r="CJA27">
        <v>0</v>
      </c>
      <c r="CJB27">
        <v>0</v>
      </c>
      <c r="CJC27">
        <v>0</v>
      </c>
      <c r="CJD27">
        <v>0</v>
      </c>
      <c r="CJE27">
        <v>0</v>
      </c>
      <c r="CJF27">
        <v>0</v>
      </c>
      <c r="CJG27">
        <v>0</v>
      </c>
      <c r="CJH27">
        <v>0</v>
      </c>
      <c r="CJI27">
        <v>0</v>
      </c>
      <c r="CJJ27">
        <v>0</v>
      </c>
      <c r="CJK27">
        <v>0</v>
      </c>
      <c r="CJL27">
        <v>0</v>
      </c>
      <c r="CJM27">
        <v>0</v>
      </c>
      <c r="CJN27">
        <v>0</v>
      </c>
      <c r="CJO27">
        <v>0</v>
      </c>
      <c r="CJP27">
        <v>0</v>
      </c>
      <c r="CJQ27">
        <v>0</v>
      </c>
      <c r="CJR27">
        <v>0</v>
      </c>
      <c r="CJS27">
        <v>0</v>
      </c>
      <c r="CJT27">
        <v>0</v>
      </c>
      <c r="CJU27">
        <v>0</v>
      </c>
      <c r="CJV27">
        <v>0</v>
      </c>
      <c r="CJW27">
        <v>0</v>
      </c>
      <c r="CJX27">
        <v>0</v>
      </c>
      <c r="CJY27">
        <v>0</v>
      </c>
      <c r="CJZ27">
        <v>0</v>
      </c>
      <c r="CKA27">
        <v>0</v>
      </c>
      <c r="CKB27">
        <v>0</v>
      </c>
      <c r="CKC27">
        <v>0</v>
      </c>
      <c r="CKD27">
        <v>0</v>
      </c>
      <c r="CKE27">
        <v>0</v>
      </c>
      <c r="CKF27">
        <v>0</v>
      </c>
      <c r="CKG27">
        <v>0</v>
      </c>
      <c r="CKH27">
        <v>0</v>
      </c>
      <c r="CKI27">
        <v>0</v>
      </c>
      <c r="CKJ27">
        <v>0</v>
      </c>
      <c r="CKK27">
        <v>0</v>
      </c>
      <c r="CKL27">
        <v>0</v>
      </c>
      <c r="CKM27">
        <v>0</v>
      </c>
      <c r="CKN27">
        <v>0</v>
      </c>
      <c r="CKO27">
        <v>0</v>
      </c>
      <c r="CKP27">
        <v>0</v>
      </c>
      <c r="CKQ27">
        <v>0</v>
      </c>
      <c r="CKR27">
        <v>0</v>
      </c>
      <c r="CKS27">
        <v>0</v>
      </c>
      <c r="CKT27">
        <v>0</v>
      </c>
      <c r="CKU27">
        <v>0</v>
      </c>
      <c r="CKV27">
        <v>0</v>
      </c>
      <c r="CKW27">
        <v>0</v>
      </c>
      <c r="CKX27">
        <v>0</v>
      </c>
      <c r="CKY27">
        <v>0</v>
      </c>
      <c r="CKZ27">
        <v>0</v>
      </c>
      <c r="CLA27">
        <v>0</v>
      </c>
      <c r="CLB27">
        <v>0</v>
      </c>
      <c r="CLC27">
        <v>0</v>
      </c>
      <c r="CLD27">
        <v>0</v>
      </c>
      <c r="CLE27">
        <v>0</v>
      </c>
      <c r="CLF27">
        <v>0</v>
      </c>
      <c r="CLG27">
        <v>0</v>
      </c>
      <c r="CLH27">
        <v>0</v>
      </c>
      <c r="CLI27">
        <v>0</v>
      </c>
      <c r="CLJ27">
        <v>0</v>
      </c>
      <c r="CLK27">
        <v>0</v>
      </c>
      <c r="CLL27">
        <v>0</v>
      </c>
      <c r="CLM27">
        <v>0</v>
      </c>
      <c r="CLN27">
        <v>0</v>
      </c>
      <c r="CLO27">
        <v>0</v>
      </c>
      <c r="CLP27">
        <v>0</v>
      </c>
      <c r="CLQ27">
        <v>0</v>
      </c>
      <c r="CLR27">
        <v>0</v>
      </c>
      <c r="CLS27">
        <v>0</v>
      </c>
      <c r="CLT27">
        <v>0</v>
      </c>
      <c r="CLU27">
        <v>0</v>
      </c>
      <c r="CLV27">
        <v>0</v>
      </c>
      <c r="CLW27">
        <v>0</v>
      </c>
      <c r="CLX27">
        <v>0</v>
      </c>
      <c r="CLY27">
        <v>0</v>
      </c>
      <c r="CLZ27">
        <v>0</v>
      </c>
      <c r="CMA27">
        <v>0</v>
      </c>
      <c r="CMB27">
        <v>0</v>
      </c>
      <c r="CMC27">
        <v>0</v>
      </c>
      <c r="CMD27">
        <v>0</v>
      </c>
      <c r="CME27">
        <v>0</v>
      </c>
      <c r="CMF27">
        <v>0</v>
      </c>
      <c r="CMG27">
        <v>0</v>
      </c>
      <c r="CMH27">
        <v>0</v>
      </c>
      <c r="CMI27">
        <v>0</v>
      </c>
      <c r="CMJ27">
        <v>0</v>
      </c>
      <c r="CMK27">
        <v>0</v>
      </c>
      <c r="CML27">
        <v>0</v>
      </c>
      <c r="CMM27">
        <v>0</v>
      </c>
      <c r="CMN27">
        <v>0</v>
      </c>
      <c r="CMO27">
        <v>0</v>
      </c>
      <c r="CMP27">
        <v>0</v>
      </c>
      <c r="CMQ27">
        <v>0</v>
      </c>
      <c r="CMR27">
        <v>0</v>
      </c>
      <c r="CMS27">
        <v>0</v>
      </c>
      <c r="CMT27">
        <v>0</v>
      </c>
      <c r="CMU27">
        <v>0</v>
      </c>
      <c r="CMV27">
        <v>0</v>
      </c>
      <c r="CMW27">
        <v>0</v>
      </c>
      <c r="CMX27">
        <v>0</v>
      </c>
      <c r="CMY27">
        <v>0</v>
      </c>
      <c r="CMZ27">
        <v>0</v>
      </c>
      <c r="CNA27">
        <v>0</v>
      </c>
      <c r="CNB27">
        <v>0</v>
      </c>
      <c r="CNC27">
        <v>0</v>
      </c>
      <c r="CND27">
        <v>0</v>
      </c>
      <c r="CNE27">
        <v>0</v>
      </c>
      <c r="CNF27">
        <v>0</v>
      </c>
      <c r="CNG27">
        <v>0</v>
      </c>
      <c r="CNH27">
        <v>0</v>
      </c>
      <c r="CNI27">
        <v>0</v>
      </c>
      <c r="CNJ27">
        <v>0</v>
      </c>
      <c r="CNK27">
        <v>0</v>
      </c>
      <c r="CNL27">
        <v>0</v>
      </c>
      <c r="CNM27">
        <v>0</v>
      </c>
      <c r="CNN27">
        <v>0</v>
      </c>
      <c r="CNO27">
        <v>0</v>
      </c>
      <c r="CNP27">
        <v>0</v>
      </c>
      <c r="CNQ27">
        <v>0</v>
      </c>
      <c r="CNR27">
        <v>0</v>
      </c>
      <c r="CNS27">
        <v>0</v>
      </c>
      <c r="CNT27">
        <v>0</v>
      </c>
      <c r="CNU27">
        <v>0</v>
      </c>
      <c r="CNV27">
        <v>0</v>
      </c>
      <c r="CNW27">
        <v>0</v>
      </c>
      <c r="CNX27">
        <v>0</v>
      </c>
      <c r="CNY27">
        <v>0</v>
      </c>
      <c r="CNZ27">
        <v>0</v>
      </c>
      <c r="COA27">
        <v>0</v>
      </c>
      <c r="COB27">
        <v>0</v>
      </c>
      <c r="COC27">
        <v>0</v>
      </c>
      <c r="COD27">
        <v>0</v>
      </c>
      <c r="COE27">
        <v>0</v>
      </c>
      <c r="COF27">
        <v>0</v>
      </c>
      <c r="COG27">
        <v>0</v>
      </c>
      <c r="COH27">
        <v>0</v>
      </c>
      <c r="COI27">
        <v>0</v>
      </c>
      <c r="COJ27">
        <v>0</v>
      </c>
      <c r="COK27">
        <v>0</v>
      </c>
      <c r="COL27">
        <v>0</v>
      </c>
      <c r="COM27">
        <v>0</v>
      </c>
      <c r="CON27">
        <v>0</v>
      </c>
      <c r="COO27">
        <v>0</v>
      </c>
      <c r="COP27">
        <v>0</v>
      </c>
      <c r="COQ27">
        <v>0</v>
      </c>
      <c r="COR27">
        <v>0</v>
      </c>
      <c r="COS27">
        <v>0</v>
      </c>
      <c r="COT27">
        <v>0</v>
      </c>
      <c r="COU27">
        <v>0</v>
      </c>
      <c r="COV27">
        <v>0</v>
      </c>
      <c r="COW27">
        <v>0</v>
      </c>
      <c r="COX27">
        <v>0</v>
      </c>
      <c r="COY27">
        <v>0</v>
      </c>
      <c r="COZ27">
        <v>0</v>
      </c>
      <c r="CPA27">
        <v>0</v>
      </c>
      <c r="CPB27">
        <v>0</v>
      </c>
      <c r="CPC27">
        <v>0</v>
      </c>
      <c r="CPD27">
        <v>0</v>
      </c>
      <c r="CPE27">
        <v>0</v>
      </c>
      <c r="CPF27">
        <v>0</v>
      </c>
      <c r="CPG27">
        <v>0</v>
      </c>
      <c r="CPH27">
        <v>0</v>
      </c>
      <c r="CPI27">
        <v>0</v>
      </c>
      <c r="CPJ27">
        <v>0</v>
      </c>
      <c r="CPK27">
        <v>0</v>
      </c>
      <c r="CPL27">
        <v>0</v>
      </c>
      <c r="CPM27">
        <v>0</v>
      </c>
      <c r="CPN27">
        <v>0</v>
      </c>
      <c r="CPO27">
        <v>0</v>
      </c>
      <c r="CPP27">
        <v>0</v>
      </c>
      <c r="CPQ27">
        <v>0</v>
      </c>
      <c r="CPR27">
        <v>0</v>
      </c>
      <c r="CPS27">
        <v>0</v>
      </c>
      <c r="CPT27">
        <v>0</v>
      </c>
      <c r="CPU27">
        <v>0</v>
      </c>
      <c r="CPV27">
        <v>0</v>
      </c>
      <c r="CPW27">
        <v>0</v>
      </c>
      <c r="CPX27">
        <v>0</v>
      </c>
      <c r="CPY27">
        <v>0</v>
      </c>
      <c r="CPZ27">
        <v>0</v>
      </c>
      <c r="CQA27">
        <v>0</v>
      </c>
      <c r="CQB27">
        <v>0</v>
      </c>
      <c r="CQC27">
        <v>0</v>
      </c>
      <c r="CQD27">
        <v>0</v>
      </c>
      <c r="CQE27">
        <v>0</v>
      </c>
      <c r="CQF27">
        <v>0</v>
      </c>
      <c r="CQG27">
        <v>0</v>
      </c>
      <c r="CQH27">
        <v>0</v>
      </c>
      <c r="CQI27">
        <v>0</v>
      </c>
      <c r="CQJ27">
        <v>0</v>
      </c>
      <c r="CQK27">
        <v>0</v>
      </c>
      <c r="CQL27">
        <v>0</v>
      </c>
      <c r="CQM27">
        <v>0</v>
      </c>
      <c r="CQN27">
        <v>0</v>
      </c>
      <c r="CQO27">
        <v>0</v>
      </c>
      <c r="CQP27">
        <v>0</v>
      </c>
      <c r="CQQ27">
        <v>0</v>
      </c>
      <c r="CQR27">
        <v>0</v>
      </c>
      <c r="CQS27">
        <v>0</v>
      </c>
      <c r="CQT27">
        <v>0</v>
      </c>
      <c r="CQU27">
        <v>0</v>
      </c>
      <c r="CQV27">
        <v>0</v>
      </c>
      <c r="CQW27">
        <v>0</v>
      </c>
      <c r="CQX27">
        <v>0</v>
      </c>
      <c r="CQY27">
        <v>0</v>
      </c>
      <c r="CQZ27">
        <v>0</v>
      </c>
      <c r="CRA27">
        <v>0</v>
      </c>
      <c r="CRB27">
        <v>0</v>
      </c>
      <c r="CRC27">
        <v>0</v>
      </c>
      <c r="CRD27">
        <v>0</v>
      </c>
      <c r="CRE27">
        <v>0</v>
      </c>
      <c r="CRF27">
        <v>0</v>
      </c>
      <c r="CRG27">
        <v>0</v>
      </c>
      <c r="CRH27">
        <v>0</v>
      </c>
      <c r="CRI27">
        <v>0</v>
      </c>
      <c r="CRJ27">
        <v>0</v>
      </c>
      <c r="CRK27">
        <v>0</v>
      </c>
      <c r="CRL27">
        <v>0</v>
      </c>
      <c r="CRM27">
        <v>0</v>
      </c>
      <c r="CRN27">
        <v>0</v>
      </c>
      <c r="CRO27">
        <v>0</v>
      </c>
      <c r="CRP27">
        <v>0</v>
      </c>
      <c r="CRQ27">
        <v>0</v>
      </c>
      <c r="CRR27">
        <v>0</v>
      </c>
      <c r="CRS27">
        <v>0</v>
      </c>
      <c r="CRT27">
        <v>0</v>
      </c>
      <c r="CRU27">
        <v>0</v>
      </c>
      <c r="CRV27">
        <v>0</v>
      </c>
      <c r="CRW27">
        <v>0</v>
      </c>
      <c r="CRX27">
        <v>0</v>
      </c>
      <c r="CRY27">
        <v>0</v>
      </c>
      <c r="CRZ27">
        <v>0</v>
      </c>
      <c r="CSA27">
        <v>0</v>
      </c>
      <c r="CSB27">
        <v>0</v>
      </c>
      <c r="CSC27">
        <v>0</v>
      </c>
      <c r="CSD27">
        <v>0</v>
      </c>
      <c r="CSE27">
        <v>0</v>
      </c>
      <c r="CSF27">
        <v>0</v>
      </c>
      <c r="CSG27">
        <v>0</v>
      </c>
      <c r="CSH27">
        <v>0</v>
      </c>
      <c r="CSI27">
        <v>0</v>
      </c>
      <c r="CSJ27">
        <v>0</v>
      </c>
      <c r="CSK27">
        <v>0</v>
      </c>
      <c r="CSL27">
        <v>0</v>
      </c>
      <c r="CSM27">
        <v>0</v>
      </c>
      <c r="CSN27">
        <v>0</v>
      </c>
      <c r="CSO27">
        <v>0</v>
      </c>
      <c r="CSP27">
        <v>0</v>
      </c>
      <c r="CSQ27">
        <v>0</v>
      </c>
      <c r="CSR27">
        <v>0</v>
      </c>
      <c r="CSS27">
        <v>0</v>
      </c>
      <c r="CST27">
        <v>0</v>
      </c>
      <c r="CSU27">
        <v>0</v>
      </c>
      <c r="CSV27">
        <v>0</v>
      </c>
      <c r="CSW27">
        <v>0</v>
      </c>
      <c r="CSX27">
        <v>0</v>
      </c>
      <c r="CSY27">
        <v>0</v>
      </c>
      <c r="CSZ27">
        <v>0</v>
      </c>
      <c r="CTA27">
        <v>0</v>
      </c>
      <c r="CTB27">
        <v>0</v>
      </c>
      <c r="CTC27">
        <v>0</v>
      </c>
      <c r="CTD27">
        <v>0</v>
      </c>
      <c r="CTE27">
        <v>0</v>
      </c>
      <c r="CTF27">
        <v>0</v>
      </c>
      <c r="CTG27">
        <v>0</v>
      </c>
      <c r="CTH27">
        <v>0</v>
      </c>
      <c r="CTI27">
        <v>0</v>
      </c>
      <c r="CTJ27">
        <v>0</v>
      </c>
      <c r="CTK27">
        <v>0</v>
      </c>
      <c r="CTL27">
        <v>0</v>
      </c>
      <c r="CTM27">
        <v>0</v>
      </c>
      <c r="CTN27">
        <v>0</v>
      </c>
      <c r="CTO27">
        <v>0</v>
      </c>
      <c r="CTP27">
        <v>0</v>
      </c>
      <c r="CTQ27">
        <v>0</v>
      </c>
      <c r="CTR27">
        <v>0</v>
      </c>
      <c r="CTS27">
        <v>0</v>
      </c>
      <c r="CTT27">
        <v>0</v>
      </c>
      <c r="CTU27">
        <v>0</v>
      </c>
      <c r="CTV27">
        <v>0</v>
      </c>
      <c r="CTW27">
        <v>0</v>
      </c>
      <c r="CTX27">
        <v>0</v>
      </c>
      <c r="CTY27">
        <v>0</v>
      </c>
      <c r="CTZ27">
        <v>0</v>
      </c>
      <c r="CUA27">
        <v>0</v>
      </c>
      <c r="CUB27">
        <v>0</v>
      </c>
      <c r="CUC27">
        <v>0</v>
      </c>
      <c r="CUD27">
        <v>0</v>
      </c>
      <c r="CUE27">
        <v>0</v>
      </c>
      <c r="CUF27">
        <v>0</v>
      </c>
      <c r="CUG27">
        <v>0</v>
      </c>
      <c r="CUH27">
        <v>0</v>
      </c>
      <c r="CUI27">
        <v>0</v>
      </c>
      <c r="CUJ27">
        <v>0</v>
      </c>
      <c r="CUK27">
        <v>0</v>
      </c>
      <c r="CUL27">
        <v>0</v>
      </c>
      <c r="CUM27">
        <v>0</v>
      </c>
      <c r="CUN27">
        <v>0</v>
      </c>
      <c r="CUO27">
        <v>0</v>
      </c>
      <c r="CUP27">
        <v>0</v>
      </c>
      <c r="CUQ27">
        <v>0</v>
      </c>
      <c r="CUR27">
        <v>0</v>
      </c>
      <c r="CUS27">
        <v>0</v>
      </c>
      <c r="CUT27">
        <v>0</v>
      </c>
      <c r="CUU27">
        <v>0</v>
      </c>
      <c r="CUV27">
        <v>0</v>
      </c>
      <c r="CUW27">
        <v>0</v>
      </c>
      <c r="CUX27">
        <v>0</v>
      </c>
      <c r="CUY27">
        <v>0</v>
      </c>
      <c r="CUZ27">
        <v>0</v>
      </c>
      <c r="CVA27">
        <v>0</v>
      </c>
      <c r="CVB27">
        <v>0</v>
      </c>
      <c r="CVC27">
        <v>0</v>
      </c>
      <c r="CVD27">
        <v>0</v>
      </c>
      <c r="CVE27">
        <v>0</v>
      </c>
      <c r="CVF27">
        <v>0</v>
      </c>
      <c r="CVG27">
        <v>0</v>
      </c>
      <c r="CVH27">
        <v>0</v>
      </c>
      <c r="CVI27">
        <v>0</v>
      </c>
      <c r="CVJ27">
        <v>0</v>
      </c>
      <c r="CVK27">
        <v>0</v>
      </c>
      <c r="CVL27">
        <v>0</v>
      </c>
      <c r="CVM27">
        <v>0</v>
      </c>
      <c r="CVN27">
        <v>0</v>
      </c>
      <c r="CVO27">
        <v>0</v>
      </c>
      <c r="CVP27">
        <v>0</v>
      </c>
      <c r="CVQ27">
        <v>0</v>
      </c>
      <c r="CVR27">
        <v>0</v>
      </c>
      <c r="CVS27">
        <v>0</v>
      </c>
      <c r="CVT27">
        <v>0</v>
      </c>
      <c r="CVU27">
        <v>0</v>
      </c>
      <c r="CVV27">
        <v>0</v>
      </c>
      <c r="CVW27">
        <v>0</v>
      </c>
      <c r="CVX27">
        <v>0</v>
      </c>
      <c r="CVY27">
        <v>0</v>
      </c>
      <c r="CVZ27">
        <v>0</v>
      </c>
      <c r="CWA27">
        <v>0</v>
      </c>
      <c r="CWB27">
        <v>0</v>
      </c>
      <c r="CWC27">
        <v>0</v>
      </c>
      <c r="CWD27">
        <v>0</v>
      </c>
      <c r="CWE27">
        <v>0</v>
      </c>
      <c r="CWF27">
        <v>0</v>
      </c>
      <c r="CWG27">
        <v>0</v>
      </c>
      <c r="CWH27">
        <v>0</v>
      </c>
      <c r="CWI27">
        <v>0</v>
      </c>
      <c r="CWJ27">
        <v>0</v>
      </c>
      <c r="CWK27">
        <v>0</v>
      </c>
      <c r="CWL27">
        <v>0</v>
      </c>
      <c r="CWM27">
        <v>0</v>
      </c>
      <c r="CWN27">
        <v>0</v>
      </c>
      <c r="CWO27">
        <v>0</v>
      </c>
      <c r="CWP27">
        <v>0</v>
      </c>
      <c r="CWQ27">
        <v>0</v>
      </c>
      <c r="CWR27">
        <v>0</v>
      </c>
      <c r="CWS27">
        <v>0</v>
      </c>
      <c r="CWT27">
        <v>0</v>
      </c>
      <c r="CWU27">
        <v>0</v>
      </c>
      <c r="CWV27">
        <v>0</v>
      </c>
      <c r="CWW27">
        <v>0</v>
      </c>
      <c r="CWX27">
        <v>0</v>
      </c>
      <c r="CWY27">
        <v>0</v>
      </c>
      <c r="CWZ27">
        <v>0</v>
      </c>
      <c r="CXA27">
        <v>0</v>
      </c>
      <c r="CXB27">
        <v>0</v>
      </c>
      <c r="CXC27">
        <v>0</v>
      </c>
      <c r="CXD27">
        <v>0</v>
      </c>
      <c r="CXE27">
        <v>0</v>
      </c>
      <c r="CXF27">
        <v>0</v>
      </c>
      <c r="CXG27">
        <v>0</v>
      </c>
      <c r="CXH27">
        <v>0</v>
      </c>
      <c r="CXI27">
        <v>0</v>
      </c>
      <c r="CXJ27">
        <v>0</v>
      </c>
      <c r="CXK27">
        <v>0</v>
      </c>
      <c r="CXL27">
        <v>0</v>
      </c>
      <c r="CXM27">
        <v>0</v>
      </c>
      <c r="CXN27">
        <v>0</v>
      </c>
      <c r="CXO27">
        <v>0</v>
      </c>
      <c r="CXP27">
        <v>0</v>
      </c>
      <c r="CXQ27">
        <v>0</v>
      </c>
      <c r="CXR27">
        <v>0</v>
      </c>
      <c r="CXS27">
        <v>0</v>
      </c>
      <c r="CXT27">
        <v>0</v>
      </c>
      <c r="CXU27">
        <v>0</v>
      </c>
      <c r="CXV27">
        <v>0</v>
      </c>
      <c r="CXW27">
        <v>0</v>
      </c>
      <c r="CXX27">
        <v>0</v>
      </c>
      <c r="CXY27">
        <v>0</v>
      </c>
      <c r="CXZ27">
        <v>0</v>
      </c>
      <c r="CYA27">
        <v>0</v>
      </c>
      <c r="CYB27">
        <v>0</v>
      </c>
      <c r="CYC27">
        <v>0</v>
      </c>
      <c r="CYD27">
        <v>0</v>
      </c>
      <c r="CYE27">
        <v>0</v>
      </c>
      <c r="CYF27">
        <v>0</v>
      </c>
      <c r="CYG27">
        <v>0</v>
      </c>
      <c r="CYH27">
        <v>0</v>
      </c>
      <c r="CYI27">
        <v>0</v>
      </c>
      <c r="CYJ27">
        <v>0</v>
      </c>
      <c r="CYK27">
        <v>0</v>
      </c>
      <c r="CYL27">
        <v>0</v>
      </c>
      <c r="CYM27">
        <v>0</v>
      </c>
      <c r="CYN27">
        <v>0</v>
      </c>
      <c r="CYO27">
        <v>0</v>
      </c>
      <c r="CYP27">
        <v>0</v>
      </c>
      <c r="CYQ27">
        <v>0</v>
      </c>
      <c r="CYR27">
        <v>0</v>
      </c>
      <c r="CYS27">
        <v>0</v>
      </c>
      <c r="CYT27">
        <v>0</v>
      </c>
      <c r="CYU27">
        <v>0</v>
      </c>
      <c r="CYV27">
        <v>0</v>
      </c>
      <c r="CYW27">
        <v>0</v>
      </c>
      <c r="CYX27">
        <v>0</v>
      </c>
      <c r="CYY27">
        <v>0</v>
      </c>
      <c r="CYZ27">
        <v>0</v>
      </c>
      <c r="CZA27">
        <v>0</v>
      </c>
      <c r="CZB27">
        <v>0</v>
      </c>
      <c r="CZC27">
        <v>0</v>
      </c>
      <c r="CZD27">
        <v>0</v>
      </c>
      <c r="CZE27">
        <v>0</v>
      </c>
      <c r="CZF27">
        <v>0</v>
      </c>
      <c r="CZG27">
        <v>0</v>
      </c>
      <c r="CZH27">
        <v>0</v>
      </c>
      <c r="CZI27">
        <v>0</v>
      </c>
      <c r="CZJ27">
        <v>0</v>
      </c>
      <c r="CZK27">
        <v>0</v>
      </c>
      <c r="CZL27">
        <v>0</v>
      </c>
      <c r="CZM27">
        <v>0</v>
      </c>
      <c r="CZN27">
        <v>0</v>
      </c>
      <c r="CZO27">
        <v>0</v>
      </c>
      <c r="CZP27">
        <v>0</v>
      </c>
      <c r="CZQ27">
        <v>0</v>
      </c>
      <c r="CZR27">
        <v>0</v>
      </c>
      <c r="CZS27">
        <v>0</v>
      </c>
      <c r="CZT27">
        <v>0</v>
      </c>
      <c r="CZU27">
        <v>0</v>
      </c>
      <c r="CZV27">
        <v>0</v>
      </c>
      <c r="CZW27">
        <v>0</v>
      </c>
      <c r="CZX27">
        <v>0</v>
      </c>
      <c r="CZY27">
        <v>0</v>
      </c>
      <c r="CZZ27">
        <v>0</v>
      </c>
      <c r="DAA27">
        <v>0</v>
      </c>
      <c r="DAB27">
        <v>0</v>
      </c>
      <c r="DAC27">
        <v>0</v>
      </c>
      <c r="DAD27">
        <v>0</v>
      </c>
      <c r="DAE27">
        <v>0</v>
      </c>
      <c r="DAF27">
        <v>0</v>
      </c>
      <c r="DAG27">
        <v>0</v>
      </c>
      <c r="DAH27">
        <v>0</v>
      </c>
      <c r="DAI27">
        <v>0</v>
      </c>
      <c r="DAJ27">
        <v>0</v>
      </c>
      <c r="DAK27">
        <v>0</v>
      </c>
      <c r="DAL27">
        <v>0</v>
      </c>
      <c r="DAM27">
        <v>0</v>
      </c>
      <c r="DAN27">
        <v>0</v>
      </c>
      <c r="DAO27">
        <v>0</v>
      </c>
      <c r="DAP27">
        <v>0</v>
      </c>
      <c r="DAQ27">
        <v>0</v>
      </c>
      <c r="DAR27">
        <v>0</v>
      </c>
      <c r="DAS27">
        <v>0</v>
      </c>
      <c r="DAT27">
        <v>0</v>
      </c>
      <c r="DAU27">
        <v>0</v>
      </c>
      <c r="DAV27">
        <v>0</v>
      </c>
      <c r="DAW27">
        <v>0</v>
      </c>
      <c r="DAX27">
        <v>0</v>
      </c>
      <c r="DAY27">
        <v>0</v>
      </c>
      <c r="DAZ27">
        <v>0</v>
      </c>
      <c r="DBA27">
        <v>0</v>
      </c>
      <c r="DBB27">
        <v>0</v>
      </c>
      <c r="DBC27">
        <v>0</v>
      </c>
      <c r="DBD27">
        <v>0</v>
      </c>
      <c r="DBE27">
        <v>0</v>
      </c>
      <c r="DBF27">
        <v>0</v>
      </c>
      <c r="DBG27">
        <v>0</v>
      </c>
      <c r="DBH27">
        <v>0</v>
      </c>
      <c r="DBI27">
        <v>0</v>
      </c>
      <c r="DBJ27">
        <v>0</v>
      </c>
      <c r="DBK27">
        <v>0</v>
      </c>
      <c r="DBL27">
        <v>0</v>
      </c>
      <c r="DBM27">
        <v>0</v>
      </c>
      <c r="DBN27">
        <v>0</v>
      </c>
      <c r="DBO27">
        <v>0</v>
      </c>
      <c r="DBP27">
        <v>0</v>
      </c>
      <c r="DBQ27">
        <v>0</v>
      </c>
      <c r="DBR27">
        <v>0</v>
      </c>
      <c r="DBS27">
        <v>0</v>
      </c>
      <c r="DBT27">
        <v>0</v>
      </c>
      <c r="DBU27">
        <v>0</v>
      </c>
      <c r="DBV27">
        <v>0</v>
      </c>
      <c r="DBW27">
        <v>0</v>
      </c>
      <c r="DBX27">
        <v>0</v>
      </c>
      <c r="DBY27">
        <v>0</v>
      </c>
      <c r="DBZ27">
        <v>0</v>
      </c>
      <c r="DCA27">
        <v>0</v>
      </c>
      <c r="DCB27">
        <v>0</v>
      </c>
      <c r="DCC27">
        <v>0</v>
      </c>
      <c r="DCD27">
        <v>0</v>
      </c>
      <c r="DCE27">
        <v>0</v>
      </c>
      <c r="DCF27">
        <v>0</v>
      </c>
      <c r="DCG27">
        <v>0</v>
      </c>
      <c r="DCH27">
        <v>0</v>
      </c>
      <c r="DCI27">
        <v>0</v>
      </c>
      <c r="DCJ27">
        <v>0</v>
      </c>
      <c r="DCK27">
        <v>0</v>
      </c>
      <c r="DCL27">
        <v>0</v>
      </c>
      <c r="DCM27">
        <v>0</v>
      </c>
      <c r="DCN27">
        <v>0</v>
      </c>
      <c r="DCO27">
        <v>0</v>
      </c>
      <c r="DCP27">
        <v>0</v>
      </c>
      <c r="DCQ27">
        <v>0</v>
      </c>
      <c r="DCR27">
        <v>0</v>
      </c>
      <c r="DCS27">
        <v>0</v>
      </c>
      <c r="DCT27">
        <v>0</v>
      </c>
      <c r="DCU27">
        <v>0</v>
      </c>
      <c r="DCV27">
        <v>0</v>
      </c>
      <c r="DCW27">
        <v>0</v>
      </c>
      <c r="DCX27">
        <v>0</v>
      </c>
      <c r="DCY27">
        <v>0</v>
      </c>
      <c r="DCZ27">
        <v>0</v>
      </c>
      <c r="DDA27">
        <v>0</v>
      </c>
      <c r="DDB27">
        <v>0</v>
      </c>
      <c r="DDC27">
        <v>0</v>
      </c>
      <c r="DDD27">
        <v>0</v>
      </c>
      <c r="DDE27">
        <v>0</v>
      </c>
      <c r="DDF27">
        <v>0</v>
      </c>
      <c r="DDG27">
        <v>0</v>
      </c>
      <c r="DDH27">
        <v>0</v>
      </c>
      <c r="DDI27">
        <v>0</v>
      </c>
      <c r="DDJ27">
        <v>0</v>
      </c>
      <c r="DDK27">
        <v>0</v>
      </c>
      <c r="DDL27">
        <v>0</v>
      </c>
      <c r="DDM27">
        <v>0</v>
      </c>
      <c r="DDN27">
        <v>0</v>
      </c>
      <c r="DDO27">
        <v>0</v>
      </c>
      <c r="DDP27">
        <v>0</v>
      </c>
      <c r="DDQ27">
        <v>0</v>
      </c>
      <c r="DDR27">
        <v>0</v>
      </c>
      <c r="DDS27">
        <v>0</v>
      </c>
      <c r="DDT27">
        <v>0</v>
      </c>
      <c r="DDU27">
        <v>0</v>
      </c>
      <c r="DDV27">
        <v>0</v>
      </c>
      <c r="DDW27">
        <v>0</v>
      </c>
      <c r="DDX27">
        <v>0</v>
      </c>
      <c r="DDY27">
        <v>0</v>
      </c>
      <c r="DDZ27">
        <v>0</v>
      </c>
      <c r="DEA27">
        <v>0</v>
      </c>
      <c r="DEB27">
        <v>0</v>
      </c>
      <c r="DEC27">
        <v>0</v>
      </c>
      <c r="DED27">
        <v>0</v>
      </c>
      <c r="DEE27">
        <v>0</v>
      </c>
      <c r="DEF27">
        <v>0</v>
      </c>
      <c r="DEG27">
        <v>0</v>
      </c>
      <c r="DEH27">
        <v>0</v>
      </c>
      <c r="DEI27">
        <v>0</v>
      </c>
      <c r="DEJ27">
        <v>0</v>
      </c>
      <c r="DEK27">
        <v>0</v>
      </c>
      <c r="DEL27">
        <v>0</v>
      </c>
      <c r="DEM27">
        <v>0</v>
      </c>
      <c r="DEN27">
        <v>0</v>
      </c>
      <c r="DEO27">
        <v>0</v>
      </c>
      <c r="DEP27">
        <v>0</v>
      </c>
      <c r="DEQ27">
        <v>0</v>
      </c>
      <c r="DER27">
        <v>0</v>
      </c>
      <c r="DES27">
        <v>0</v>
      </c>
      <c r="DET27">
        <v>0</v>
      </c>
      <c r="DEU27">
        <v>0</v>
      </c>
      <c r="DEV27">
        <v>0</v>
      </c>
      <c r="DEW27">
        <v>0</v>
      </c>
      <c r="DEX27">
        <v>0</v>
      </c>
      <c r="DEY27">
        <v>0</v>
      </c>
      <c r="DEZ27">
        <v>0</v>
      </c>
      <c r="DFA27">
        <v>0</v>
      </c>
      <c r="DFB27">
        <v>0</v>
      </c>
      <c r="DFC27">
        <v>0</v>
      </c>
      <c r="DFD27">
        <v>0</v>
      </c>
      <c r="DFE27">
        <v>0</v>
      </c>
      <c r="DFF27">
        <v>0</v>
      </c>
      <c r="DFG27">
        <v>0</v>
      </c>
      <c r="DFH27">
        <v>0</v>
      </c>
      <c r="DFI27">
        <v>0</v>
      </c>
      <c r="DFJ27">
        <v>0</v>
      </c>
      <c r="DFK27">
        <v>0</v>
      </c>
      <c r="DFL27">
        <v>0</v>
      </c>
      <c r="DFM27">
        <v>0</v>
      </c>
      <c r="DFN27">
        <v>0</v>
      </c>
      <c r="DFO27">
        <v>0</v>
      </c>
      <c r="DFP27">
        <v>0</v>
      </c>
      <c r="DFQ27">
        <v>0</v>
      </c>
      <c r="DFR27">
        <v>0</v>
      </c>
      <c r="DFS27">
        <v>0</v>
      </c>
      <c r="DFT27">
        <v>0</v>
      </c>
      <c r="DFU27">
        <v>0</v>
      </c>
      <c r="DFV27">
        <v>0</v>
      </c>
      <c r="DFW27">
        <v>0</v>
      </c>
      <c r="DFX27">
        <v>0</v>
      </c>
      <c r="DFY27">
        <v>0</v>
      </c>
      <c r="DFZ27">
        <v>0</v>
      </c>
      <c r="DGA27">
        <v>0</v>
      </c>
      <c r="DGB27">
        <v>0</v>
      </c>
      <c r="DGC27">
        <v>0</v>
      </c>
      <c r="DGD27">
        <v>0</v>
      </c>
      <c r="DGE27">
        <v>0</v>
      </c>
      <c r="DGF27">
        <v>0</v>
      </c>
      <c r="DGG27">
        <v>0</v>
      </c>
      <c r="DGH27">
        <v>0</v>
      </c>
      <c r="DGI27">
        <v>0</v>
      </c>
      <c r="DGJ27">
        <v>0</v>
      </c>
      <c r="DGK27">
        <v>0</v>
      </c>
      <c r="DGL27">
        <v>0</v>
      </c>
      <c r="DGM27">
        <v>0</v>
      </c>
      <c r="DGN27">
        <v>0</v>
      </c>
      <c r="DGO27">
        <v>0</v>
      </c>
      <c r="DGP27">
        <v>0</v>
      </c>
      <c r="DGQ27">
        <v>0</v>
      </c>
      <c r="DGR27">
        <v>0</v>
      </c>
      <c r="DGS27">
        <v>0</v>
      </c>
      <c r="DGT27">
        <v>0</v>
      </c>
      <c r="DGU27">
        <v>0</v>
      </c>
      <c r="DGV27">
        <v>0</v>
      </c>
      <c r="DGW27">
        <v>0</v>
      </c>
      <c r="DGX27">
        <v>0</v>
      </c>
      <c r="DGY27">
        <v>0</v>
      </c>
      <c r="DGZ27">
        <v>0</v>
      </c>
      <c r="DHA27">
        <v>0</v>
      </c>
      <c r="DHB27">
        <v>0</v>
      </c>
      <c r="DHC27">
        <v>0</v>
      </c>
      <c r="DHD27">
        <v>0</v>
      </c>
      <c r="DHE27">
        <v>0</v>
      </c>
      <c r="DHF27">
        <v>0</v>
      </c>
      <c r="DHG27">
        <v>0</v>
      </c>
      <c r="DHH27">
        <v>0</v>
      </c>
      <c r="DHI27">
        <v>0</v>
      </c>
      <c r="DHJ27">
        <v>0</v>
      </c>
      <c r="DHK27">
        <v>0</v>
      </c>
      <c r="DHL27">
        <v>0</v>
      </c>
      <c r="DHM27">
        <v>0</v>
      </c>
      <c r="DHN27">
        <v>0</v>
      </c>
      <c r="DHO27">
        <v>0</v>
      </c>
      <c r="DHP27">
        <v>0</v>
      </c>
      <c r="DHQ27">
        <v>0</v>
      </c>
      <c r="DHR27">
        <v>0</v>
      </c>
      <c r="DHS27">
        <v>0</v>
      </c>
      <c r="DHT27">
        <v>0</v>
      </c>
      <c r="DHU27">
        <v>0</v>
      </c>
      <c r="DHV27">
        <v>0</v>
      </c>
      <c r="DHW27">
        <v>0</v>
      </c>
      <c r="DHX27">
        <v>0</v>
      </c>
      <c r="DHY27">
        <v>0</v>
      </c>
      <c r="DHZ27">
        <v>0</v>
      </c>
      <c r="DIA27">
        <v>0</v>
      </c>
      <c r="DIB27">
        <v>0</v>
      </c>
      <c r="DIC27">
        <v>0</v>
      </c>
      <c r="DID27">
        <v>0</v>
      </c>
      <c r="DIE27">
        <v>0</v>
      </c>
      <c r="DIF27">
        <v>0</v>
      </c>
      <c r="DIG27">
        <v>0</v>
      </c>
      <c r="DIH27">
        <v>0</v>
      </c>
      <c r="DII27">
        <v>0</v>
      </c>
      <c r="DIJ27">
        <v>0</v>
      </c>
      <c r="DIK27">
        <v>0</v>
      </c>
      <c r="DIL27">
        <v>0</v>
      </c>
      <c r="DIM27">
        <v>0</v>
      </c>
      <c r="DIN27">
        <v>0</v>
      </c>
      <c r="DIO27">
        <v>0</v>
      </c>
      <c r="DIP27">
        <v>0</v>
      </c>
      <c r="DIQ27">
        <v>0</v>
      </c>
      <c r="DIR27">
        <v>0</v>
      </c>
      <c r="DIS27">
        <v>0</v>
      </c>
      <c r="DIT27">
        <v>0</v>
      </c>
      <c r="DIU27">
        <v>0</v>
      </c>
      <c r="DIV27">
        <v>0</v>
      </c>
      <c r="DIW27">
        <v>0</v>
      </c>
      <c r="DIX27">
        <v>0</v>
      </c>
      <c r="DIY27">
        <v>0</v>
      </c>
      <c r="DIZ27">
        <v>0</v>
      </c>
      <c r="DJA27">
        <v>0</v>
      </c>
      <c r="DJB27">
        <v>0</v>
      </c>
      <c r="DJC27">
        <v>0</v>
      </c>
      <c r="DJD27">
        <v>0</v>
      </c>
      <c r="DJE27">
        <v>0</v>
      </c>
      <c r="DJF27">
        <v>0</v>
      </c>
      <c r="DJG27">
        <v>0</v>
      </c>
      <c r="DJH27">
        <v>0</v>
      </c>
      <c r="DJI27">
        <v>0</v>
      </c>
      <c r="DJJ27">
        <v>0</v>
      </c>
      <c r="DJK27">
        <v>0</v>
      </c>
      <c r="DJL27">
        <v>0</v>
      </c>
      <c r="DJM27">
        <v>0</v>
      </c>
      <c r="DJN27">
        <v>0</v>
      </c>
      <c r="DJO27">
        <v>0</v>
      </c>
      <c r="DJP27">
        <v>0</v>
      </c>
      <c r="DJQ27">
        <v>0</v>
      </c>
      <c r="DJR27">
        <v>0</v>
      </c>
      <c r="DJS27">
        <v>0</v>
      </c>
      <c r="DJT27">
        <v>0</v>
      </c>
      <c r="DJU27">
        <v>0</v>
      </c>
      <c r="DJV27">
        <v>0</v>
      </c>
      <c r="DJW27">
        <v>0</v>
      </c>
      <c r="DJX27">
        <v>0</v>
      </c>
      <c r="DJY27">
        <v>0</v>
      </c>
      <c r="DJZ27">
        <v>0</v>
      </c>
      <c r="DKA27">
        <v>0</v>
      </c>
      <c r="DKB27">
        <v>0</v>
      </c>
      <c r="DKC27">
        <v>0</v>
      </c>
      <c r="DKD27">
        <v>0</v>
      </c>
      <c r="DKE27">
        <v>0</v>
      </c>
      <c r="DKF27">
        <v>0</v>
      </c>
      <c r="DKG27">
        <v>0</v>
      </c>
      <c r="DKH27">
        <v>0</v>
      </c>
      <c r="DKI27">
        <v>0</v>
      </c>
      <c r="DKJ27">
        <v>0</v>
      </c>
      <c r="DKK27">
        <v>0</v>
      </c>
      <c r="DKL27">
        <v>0</v>
      </c>
      <c r="DKM27">
        <v>0</v>
      </c>
      <c r="DKN27">
        <v>0</v>
      </c>
      <c r="DKO27">
        <v>0</v>
      </c>
      <c r="DKP27">
        <v>0</v>
      </c>
      <c r="DKQ27">
        <v>0</v>
      </c>
      <c r="DKR27">
        <v>0</v>
      </c>
      <c r="DKS27">
        <v>0</v>
      </c>
      <c r="DKT27">
        <v>0</v>
      </c>
      <c r="DKU27">
        <v>0</v>
      </c>
      <c r="DKV27">
        <v>0</v>
      </c>
      <c r="DKW27">
        <v>0</v>
      </c>
      <c r="DKX27">
        <v>0</v>
      </c>
      <c r="DKY27">
        <v>0</v>
      </c>
      <c r="DKZ27">
        <v>0</v>
      </c>
      <c r="DLA27">
        <v>0</v>
      </c>
      <c r="DLB27">
        <v>0</v>
      </c>
      <c r="DLC27">
        <v>0</v>
      </c>
      <c r="DLD27">
        <v>0</v>
      </c>
      <c r="DLE27">
        <v>0</v>
      </c>
      <c r="DLF27">
        <v>0</v>
      </c>
      <c r="DLG27">
        <v>0</v>
      </c>
      <c r="DLH27">
        <v>0</v>
      </c>
      <c r="DLI27">
        <v>0</v>
      </c>
      <c r="DLJ27">
        <v>0</v>
      </c>
      <c r="DLK27">
        <v>0</v>
      </c>
      <c r="DLL27">
        <v>0</v>
      </c>
      <c r="DLM27">
        <v>0</v>
      </c>
      <c r="DLN27">
        <v>0</v>
      </c>
      <c r="DLO27">
        <v>0</v>
      </c>
      <c r="DLP27">
        <v>0</v>
      </c>
      <c r="DLQ27">
        <v>0</v>
      </c>
      <c r="DLR27">
        <v>0</v>
      </c>
      <c r="DLS27">
        <v>0</v>
      </c>
      <c r="DLT27">
        <v>0</v>
      </c>
      <c r="DLU27">
        <v>0</v>
      </c>
      <c r="DLV27">
        <v>0</v>
      </c>
      <c r="DLW27">
        <v>0</v>
      </c>
      <c r="DLX27">
        <v>0</v>
      </c>
      <c r="DLY27">
        <v>0</v>
      </c>
      <c r="DLZ27">
        <v>0</v>
      </c>
      <c r="DMA27">
        <v>0</v>
      </c>
      <c r="DMB27">
        <v>0</v>
      </c>
      <c r="DMC27">
        <v>0</v>
      </c>
      <c r="DMD27">
        <v>0</v>
      </c>
      <c r="DME27">
        <v>0</v>
      </c>
      <c r="DMF27">
        <v>0</v>
      </c>
      <c r="DMG27">
        <v>0</v>
      </c>
      <c r="DMH27">
        <v>0</v>
      </c>
      <c r="DMI27">
        <v>0</v>
      </c>
      <c r="DMJ27">
        <v>0</v>
      </c>
      <c r="DMK27">
        <v>0</v>
      </c>
      <c r="DML27">
        <v>0</v>
      </c>
      <c r="DMM27">
        <v>0</v>
      </c>
      <c r="DMN27">
        <v>0</v>
      </c>
      <c r="DMO27">
        <v>0</v>
      </c>
      <c r="DMP27">
        <v>0</v>
      </c>
      <c r="DMQ27">
        <v>0</v>
      </c>
      <c r="DMR27">
        <v>0</v>
      </c>
      <c r="DMS27">
        <v>0</v>
      </c>
      <c r="DMT27">
        <v>0</v>
      </c>
      <c r="DMU27">
        <v>0</v>
      </c>
      <c r="DMV27">
        <v>0</v>
      </c>
      <c r="DMW27">
        <v>0</v>
      </c>
      <c r="DMX27">
        <v>0</v>
      </c>
      <c r="DMY27">
        <v>0</v>
      </c>
      <c r="DMZ27">
        <v>0</v>
      </c>
      <c r="DNA27">
        <v>0</v>
      </c>
      <c r="DNB27">
        <v>0</v>
      </c>
      <c r="DNC27">
        <v>0</v>
      </c>
      <c r="DND27">
        <v>0</v>
      </c>
      <c r="DNE27">
        <v>0</v>
      </c>
      <c r="DNF27">
        <v>0</v>
      </c>
      <c r="DNG27">
        <v>0</v>
      </c>
      <c r="DNH27">
        <v>0</v>
      </c>
      <c r="DNI27">
        <v>0</v>
      </c>
      <c r="DNJ27">
        <v>0</v>
      </c>
      <c r="DNK27">
        <v>0</v>
      </c>
      <c r="DNL27">
        <v>0</v>
      </c>
      <c r="DNM27">
        <v>0</v>
      </c>
      <c r="DNN27">
        <v>0</v>
      </c>
      <c r="DNO27">
        <v>0</v>
      </c>
      <c r="DNP27">
        <v>0</v>
      </c>
      <c r="DNQ27">
        <v>0</v>
      </c>
      <c r="DNR27">
        <v>0</v>
      </c>
      <c r="DNS27">
        <v>0</v>
      </c>
      <c r="DNT27">
        <v>0</v>
      </c>
      <c r="DNU27">
        <v>0</v>
      </c>
      <c r="DNV27">
        <v>0</v>
      </c>
      <c r="DNW27">
        <v>0</v>
      </c>
      <c r="DNX27">
        <v>0</v>
      </c>
      <c r="DNY27">
        <v>0</v>
      </c>
      <c r="DNZ27">
        <v>0</v>
      </c>
      <c r="DOA27">
        <v>0</v>
      </c>
      <c r="DOB27">
        <v>0</v>
      </c>
      <c r="DOC27">
        <v>0</v>
      </c>
      <c r="DOD27">
        <v>0</v>
      </c>
      <c r="DOE27">
        <v>0</v>
      </c>
      <c r="DOF27">
        <v>0</v>
      </c>
      <c r="DOG27">
        <v>0</v>
      </c>
      <c r="DOH27">
        <v>0</v>
      </c>
      <c r="DOI27">
        <v>0</v>
      </c>
      <c r="DOJ27">
        <v>0</v>
      </c>
      <c r="DOK27">
        <v>0</v>
      </c>
      <c r="DOL27">
        <v>0</v>
      </c>
      <c r="DOM27">
        <v>0</v>
      </c>
      <c r="DON27">
        <v>0</v>
      </c>
      <c r="DOO27">
        <v>0</v>
      </c>
      <c r="DOP27">
        <v>0</v>
      </c>
      <c r="DOQ27">
        <v>0</v>
      </c>
      <c r="DOR27">
        <v>0</v>
      </c>
      <c r="DOS27">
        <v>0</v>
      </c>
      <c r="DOT27">
        <v>0</v>
      </c>
      <c r="DOU27">
        <v>0</v>
      </c>
      <c r="DOV27">
        <v>0</v>
      </c>
      <c r="DOW27">
        <v>0</v>
      </c>
      <c r="DOX27">
        <v>0</v>
      </c>
      <c r="DOY27">
        <v>0</v>
      </c>
      <c r="DOZ27">
        <v>0</v>
      </c>
      <c r="DPA27">
        <v>0</v>
      </c>
      <c r="DPB27">
        <v>0</v>
      </c>
      <c r="DPC27">
        <v>0</v>
      </c>
      <c r="DPD27">
        <v>0</v>
      </c>
      <c r="DPE27">
        <v>0</v>
      </c>
      <c r="DPF27">
        <v>0</v>
      </c>
      <c r="DPG27">
        <v>0</v>
      </c>
      <c r="DPH27">
        <v>0</v>
      </c>
      <c r="DPI27">
        <v>0</v>
      </c>
      <c r="DPJ27">
        <v>0</v>
      </c>
      <c r="DPK27">
        <v>0</v>
      </c>
      <c r="DPL27">
        <v>0</v>
      </c>
      <c r="DPM27">
        <v>0</v>
      </c>
      <c r="DPN27">
        <v>0</v>
      </c>
      <c r="DPO27">
        <v>0</v>
      </c>
      <c r="DPP27">
        <v>0</v>
      </c>
      <c r="DPQ27">
        <v>0</v>
      </c>
      <c r="DPR27">
        <v>0</v>
      </c>
      <c r="DPS27">
        <v>0</v>
      </c>
      <c r="DPT27">
        <v>0</v>
      </c>
      <c r="DPU27">
        <v>0</v>
      </c>
      <c r="DPV27">
        <v>0</v>
      </c>
      <c r="DPW27">
        <v>0</v>
      </c>
      <c r="DPX27">
        <v>0</v>
      </c>
      <c r="DPY27">
        <v>0</v>
      </c>
      <c r="DPZ27">
        <v>0</v>
      </c>
      <c r="DQA27">
        <v>0</v>
      </c>
      <c r="DQB27">
        <v>0</v>
      </c>
      <c r="DQC27">
        <v>0</v>
      </c>
      <c r="DQD27">
        <v>0</v>
      </c>
      <c r="DQE27">
        <v>0</v>
      </c>
      <c r="DQF27">
        <v>0</v>
      </c>
      <c r="DQG27">
        <v>0</v>
      </c>
      <c r="DQH27">
        <v>0</v>
      </c>
      <c r="DQI27">
        <v>0</v>
      </c>
      <c r="DQJ27">
        <v>0</v>
      </c>
      <c r="DQK27">
        <v>0</v>
      </c>
      <c r="DQL27">
        <v>0</v>
      </c>
      <c r="DQM27">
        <v>0</v>
      </c>
      <c r="DQN27">
        <v>0</v>
      </c>
      <c r="DQO27">
        <v>0</v>
      </c>
      <c r="DQP27">
        <v>0</v>
      </c>
      <c r="DQQ27">
        <v>0</v>
      </c>
      <c r="DQR27">
        <v>0</v>
      </c>
      <c r="DQS27">
        <v>0</v>
      </c>
      <c r="DQT27">
        <v>0</v>
      </c>
      <c r="DQU27">
        <v>0</v>
      </c>
      <c r="DQV27">
        <v>0</v>
      </c>
      <c r="DQW27">
        <v>0</v>
      </c>
      <c r="DQX27">
        <v>0</v>
      </c>
      <c r="DQY27">
        <v>0</v>
      </c>
      <c r="DQZ27">
        <v>0</v>
      </c>
      <c r="DRA27">
        <v>0</v>
      </c>
      <c r="DRB27">
        <v>0</v>
      </c>
      <c r="DRC27">
        <v>0</v>
      </c>
      <c r="DRD27">
        <v>0</v>
      </c>
      <c r="DRE27">
        <v>0</v>
      </c>
      <c r="DRF27">
        <v>0</v>
      </c>
      <c r="DRG27">
        <v>0</v>
      </c>
      <c r="DRH27">
        <v>0</v>
      </c>
      <c r="DRI27">
        <v>0</v>
      </c>
      <c r="DRJ27">
        <v>0</v>
      </c>
      <c r="DRK27">
        <v>0</v>
      </c>
      <c r="DRL27">
        <v>0</v>
      </c>
      <c r="DRM27">
        <v>0</v>
      </c>
      <c r="DRN27">
        <v>0</v>
      </c>
      <c r="DRO27">
        <v>0</v>
      </c>
      <c r="DRP27">
        <v>0</v>
      </c>
      <c r="DRQ27">
        <v>0</v>
      </c>
      <c r="DRR27">
        <v>0</v>
      </c>
      <c r="DRS27">
        <v>0</v>
      </c>
      <c r="DRT27">
        <v>0</v>
      </c>
      <c r="DRU27">
        <v>0</v>
      </c>
      <c r="DRV27">
        <v>0</v>
      </c>
      <c r="DRW27">
        <v>0</v>
      </c>
      <c r="DRX27">
        <v>0</v>
      </c>
      <c r="DRY27">
        <v>0</v>
      </c>
      <c r="DRZ27">
        <v>0</v>
      </c>
      <c r="DSA27">
        <v>0</v>
      </c>
      <c r="DSB27">
        <v>0</v>
      </c>
      <c r="DSC27">
        <v>0</v>
      </c>
      <c r="DSD27">
        <v>0</v>
      </c>
      <c r="DSE27">
        <v>0</v>
      </c>
      <c r="DSF27">
        <v>0</v>
      </c>
      <c r="DSG27">
        <v>0</v>
      </c>
      <c r="DSH27">
        <v>0</v>
      </c>
      <c r="DSI27">
        <v>0</v>
      </c>
      <c r="DSJ27">
        <v>0</v>
      </c>
      <c r="DSK27">
        <v>0</v>
      </c>
      <c r="DSL27">
        <v>0</v>
      </c>
      <c r="DSM27">
        <v>0</v>
      </c>
      <c r="DSN27">
        <v>0</v>
      </c>
      <c r="DSO27">
        <v>0</v>
      </c>
      <c r="DSP27">
        <v>0</v>
      </c>
      <c r="DSQ27">
        <v>0</v>
      </c>
      <c r="DSR27">
        <v>0</v>
      </c>
      <c r="DSS27">
        <v>0</v>
      </c>
      <c r="DST27">
        <v>0</v>
      </c>
      <c r="DSU27">
        <v>0</v>
      </c>
      <c r="DSV27">
        <v>0</v>
      </c>
      <c r="DSW27">
        <v>0</v>
      </c>
      <c r="DSX27">
        <v>0</v>
      </c>
      <c r="DSY27">
        <v>0</v>
      </c>
      <c r="DSZ27">
        <v>0</v>
      </c>
      <c r="DTA27">
        <v>0</v>
      </c>
      <c r="DTB27">
        <v>0</v>
      </c>
      <c r="DTC27">
        <v>0</v>
      </c>
      <c r="DTD27">
        <v>0</v>
      </c>
      <c r="DTE27">
        <v>0</v>
      </c>
      <c r="DTF27">
        <v>0</v>
      </c>
      <c r="DTG27">
        <v>0</v>
      </c>
      <c r="DTH27">
        <v>0</v>
      </c>
      <c r="DTI27">
        <v>0</v>
      </c>
      <c r="DTJ27">
        <v>0</v>
      </c>
      <c r="DTK27">
        <v>0</v>
      </c>
      <c r="DTL27">
        <v>0</v>
      </c>
      <c r="DTM27">
        <v>0</v>
      </c>
      <c r="DTN27">
        <v>0</v>
      </c>
      <c r="DTO27">
        <v>0</v>
      </c>
      <c r="DTP27">
        <v>0</v>
      </c>
      <c r="DTQ27">
        <v>0</v>
      </c>
      <c r="DTR27">
        <v>0</v>
      </c>
      <c r="DTS27">
        <v>0</v>
      </c>
      <c r="DTT27">
        <v>0</v>
      </c>
      <c r="DTU27">
        <v>0</v>
      </c>
      <c r="DTV27">
        <v>0</v>
      </c>
      <c r="DTW27">
        <v>0</v>
      </c>
      <c r="DTX27">
        <v>0</v>
      </c>
      <c r="DTY27">
        <v>0</v>
      </c>
      <c r="DTZ27">
        <v>0</v>
      </c>
      <c r="DUA27">
        <v>0</v>
      </c>
      <c r="DUB27">
        <v>0</v>
      </c>
      <c r="DUC27">
        <v>0</v>
      </c>
      <c r="DUD27">
        <v>0</v>
      </c>
      <c r="DUE27">
        <v>0</v>
      </c>
      <c r="DUF27">
        <v>0</v>
      </c>
      <c r="DUG27">
        <v>0</v>
      </c>
      <c r="DUH27">
        <v>0</v>
      </c>
      <c r="DUI27">
        <v>0</v>
      </c>
      <c r="DUJ27">
        <v>0</v>
      </c>
      <c r="DUK27">
        <v>0</v>
      </c>
      <c r="DUL27">
        <v>0</v>
      </c>
      <c r="DUM27">
        <v>0</v>
      </c>
      <c r="DUN27">
        <v>0</v>
      </c>
      <c r="DUO27">
        <v>0</v>
      </c>
      <c r="DUP27">
        <v>0</v>
      </c>
      <c r="DUQ27">
        <v>0</v>
      </c>
      <c r="DUR27">
        <v>0</v>
      </c>
      <c r="DUS27">
        <v>0</v>
      </c>
      <c r="DUT27">
        <v>0</v>
      </c>
      <c r="DUU27">
        <v>0</v>
      </c>
      <c r="DUV27">
        <v>0</v>
      </c>
      <c r="DUW27">
        <v>0</v>
      </c>
      <c r="DUX27">
        <v>0</v>
      </c>
      <c r="DUY27">
        <v>0</v>
      </c>
      <c r="DUZ27">
        <v>0</v>
      </c>
      <c r="DVA27">
        <v>0</v>
      </c>
      <c r="DVB27">
        <v>0</v>
      </c>
      <c r="DVC27">
        <v>0</v>
      </c>
      <c r="DVD27">
        <v>0</v>
      </c>
      <c r="DVE27">
        <v>0</v>
      </c>
      <c r="DVF27">
        <v>0</v>
      </c>
      <c r="DVG27">
        <v>0</v>
      </c>
      <c r="DVH27">
        <v>0</v>
      </c>
      <c r="DVI27">
        <v>0</v>
      </c>
      <c r="DVJ27">
        <v>0</v>
      </c>
      <c r="DVK27">
        <v>0</v>
      </c>
      <c r="DVL27">
        <v>0</v>
      </c>
      <c r="DVM27">
        <v>0</v>
      </c>
      <c r="DVN27">
        <v>0</v>
      </c>
      <c r="DVO27">
        <v>0</v>
      </c>
      <c r="DVP27">
        <v>0</v>
      </c>
      <c r="DVQ27">
        <v>0</v>
      </c>
      <c r="DVR27">
        <v>0</v>
      </c>
      <c r="DVS27">
        <v>0</v>
      </c>
      <c r="DVT27">
        <v>0</v>
      </c>
      <c r="DVU27">
        <v>0</v>
      </c>
      <c r="DVV27">
        <v>0</v>
      </c>
      <c r="DVW27">
        <v>0</v>
      </c>
      <c r="DVX27">
        <v>0</v>
      </c>
      <c r="DVY27">
        <v>0</v>
      </c>
      <c r="DVZ27">
        <v>0</v>
      </c>
      <c r="DWA27">
        <v>0</v>
      </c>
      <c r="DWB27">
        <v>0</v>
      </c>
      <c r="DWC27">
        <v>0</v>
      </c>
      <c r="DWD27">
        <v>0</v>
      </c>
      <c r="DWE27">
        <v>0</v>
      </c>
      <c r="DWF27">
        <v>0</v>
      </c>
      <c r="DWG27">
        <v>0</v>
      </c>
      <c r="DWH27">
        <v>0</v>
      </c>
      <c r="DWI27">
        <v>0</v>
      </c>
      <c r="DWJ27">
        <v>0</v>
      </c>
      <c r="DWK27">
        <v>0</v>
      </c>
      <c r="DWL27">
        <v>0</v>
      </c>
      <c r="DWM27">
        <v>0</v>
      </c>
      <c r="DWN27">
        <v>0</v>
      </c>
      <c r="DWO27">
        <v>0</v>
      </c>
      <c r="DWP27">
        <v>0</v>
      </c>
      <c r="DWQ27">
        <v>0</v>
      </c>
      <c r="DWR27">
        <v>0</v>
      </c>
      <c r="DWS27">
        <v>0</v>
      </c>
      <c r="DWT27">
        <v>0</v>
      </c>
      <c r="DWU27">
        <v>0</v>
      </c>
      <c r="DWV27">
        <v>0</v>
      </c>
      <c r="DWW27">
        <v>0</v>
      </c>
      <c r="DWX27">
        <v>0</v>
      </c>
      <c r="DWY27">
        <v>0</v>
      </c>
      <c r="DWZ27">
        <v>0</v>
      </c>
      <c r="DXA27">
        <v>0</v>
      </c>
      <c r="DXB27">
        <v>0</v>
      </c>
      <c r="DXC27">
        <v>0</v>
      </c>
      <c r="DXD27">
        <v>0</v>
      </c>
      <c r="DXE27">
        <v>0</v>
      </c>
      <c r="DXF27">
        <v>0</v>
      </c>
      <c r="DXG27">
        <v>0</v>
      </c>
      <c r="DXH27">
        <v>0</v>
      </c>
      <c r="DXI27">
        <v>0</v>
      </c>
      <c r="DXJ27">
        <v>0</v>
      </c>
      <c r="DXK27">
        <v>0</v>
      </c>
      <c r="DXL27">
        <v>0</v>
      </c>
      <c r="DXM27">
        <v>0</v>
      </c>
      <c r="DXN27">
        <v>0</v>
      </c>
      <c r="DXO27">
        <v>0</v>
      </c>
      <c r="DXP27">
        <v>0</v>
      </c>
      <c r="DXQ27">
        <v>0</v>
      </c>
      <c r="DXR27">
        <v>0</v>
      </c>
      <c r="DXS27">
        <v>0</v>
      </c>
      <c r="DXT27">
        <v>0</v>
      </c>
      <c r="DXU27">
        <v>0</v>
      </c>
      <c r="DXV27">
        <v>0</v>
      </c>
      <c r="DXW27">
        <v>0</v>
      </c>
      <c r="DXX27">
        <v>0</v>
      </c>
      <c r="DXY27">
        <v>0</v>
      </c>
      <c r="DXZ27">
        <v>0</v>
      </c>
      <c r="DYA27">
        <v>0</v>
      </c>
      <c r="DYB27">
        <v>0</v>
      </c>
      <c r="DYC27">
        <v>0</v>
      </c>
      <c r="DYD27">
        <v>0</v>
      </c>
      <c r="DYE27">
        <v>0</v>
      </c>
      <c r="DYF27">
        <v>0</v>
      </c>
      <c r="DYG27">
        <v>0</v>
      </c>
      <c r="DYH27">
        <v>0</v>
      </c>
      <c r="DYI27">
        <v>0</v>
      </c>
      <c r="DYJ27">
        <v>0</v>
      </c>
      <c r="DYK27">
        <v>0</v>
      </c>
      <c r="DYL27">
        <v>0</v>
      </c>
      <c r="DYM27">
        <v>0</v>
      </c>
      <c r="DYN27">
        <v>0</v>
      </c>
      <c r="DYO27">
        <v>0</v>
      </c>
      <c r="DYP27">
        <v>0</v>
      </c>
      <c r="DYQ27">
        <v>0</v>
      </c>
      <c r="DYR27">
        <v>0</v>
      </c>
      <c r="DYS27">
        <v>0</v>
      </c>
      <c r="DYT27">
        <v>0</v>
      </c>
      <c r="DYU27">
        <v>0</v>
      </c>
      <c r="DYV27">
        <v>0</v>
      </c>
      <c r="DYW27">
        <v>0</v>
      </c>
      <c r="DYX27">
        <v>0</v>
      </c>
      <c r="DYY27">
        <v>0</v>
      </c>
      <c r="DYZ27">
        <v>0</v>
      </c>
      <c r="DZA27">
        <v>0</v>
      </c>
      <c r="DZB27">
        <v>0</v>
      </c>
      <c r="DZC27">
        <v>0</v>
      </c>
      <c r="DZD27">
        <v>0</v>
      </c>
      <c r="DZE27">
        <v>0</v>
      </c>
      <c r="DZF27">
        <v>0</v>
      </c>
      <c r="DZG27">
        <v>0</v>
      </c>
      <c r="DZH27">
        <v>0</v>
      </c>
      <c r="DZI27">
        <v>0</v>
      </c>
      <c r="DZJ27">
        <v>0</v>
      </c>
      <c r="DZK27">
        <v>0</v>
      </c>
      <c r="DZL27">
        <v>0</v>
      </c>
      <c r="DZM27">
        <v>0</v>
      </c>
      <c r="DZN27">
        <v>0</v>
      </c>
      <c r="DZO27">
        <v>0</v>
      </c>
      <c r="DZP27">
        <v>0</v>
      </c>
      <c r="DZQ27">
        <v>0</v>
      </c>
      <c r="DZR27">
        <v>0</v>
      </c>
      <c r="DZS27">
        <v>0</v>
      </c>
      <c r="DZT27">
        <v>0</v>
      </c>
      <c r="DZU27">
        <v>0</v>
      </c>
      <c r="DZV27">
        <v>0</v>
      </c>
      <c r="DZW27">
        <v>0</v>
      </c>
      <c r="DZX27">
        <v>0</v>
      </c>
      <c r="DZY27">
        <v>0</v>
      </c>
      <c r="DZZ27">
        <v>0</v>
      </c>
      <c r="EAA27">
        <v>0</v>
      </c>
      <c r="EAB27">
        <v>0</v>
      </c>
      <c r="EAC27">
        <v>0</v>
      </c>
      <c r="EAD27">
        <v>0</v>
      </c>
      <c r="EAE27">
        <v>0</v>
      </c>
      <c r="EAF27">
        <v>0</v>
      </c>
      <c r="EAG27">
        <v>0</v>
      </c>
      <c r="EAH27">
        <v>0</v>
      </c>
      <c r="EAI27">
        <v>0</v>
      </c>
      <c r="EAJ27">
        <v>0</v>
      </c>
      <c r="EAK27">
        <v>0</v>
      </c>
      <c r="EAL27">
        <v>0</v>
      </c>
      <c r="EAM27">
        <v>0</v>
      </c>
      <c r="EAN27">
        <v>0</v>
      </c>
      <c r="EAO27">
        <v>0</v>
      </c>
      <c r="EAP27">
        <v>0</v>
      </c>
      <c r="EAQ27">
        <v>0</v>
      </c>
      <c r="EAR27">
        <v>0</v>
      </c>
      <c r="EAS27">
        <v>0</v>
      </c>
      <c r="EAT27">
        <v>0</v>
      </c>
      <c r="EAU27">
        <v>0</v>
      </c>
      <c r="EAV27">
        <v>0</v>
      </c>
      <c r="EAW27">
        <v>0</v>
      </c>
      <c r="EAX27">
        <v>0</v>
      </c>
      <c r="EAY27">
        <v>0</v>
      </c>
      <c r="EAZ27">
        <v>0</v>
      </c>
      <c r="EBA27">
        <v>0</v>
      </c>
      <c r="EBB27">
        <v>0</v>
      </c>
      <c r="EBC27">
        <v>0</v>
      </c>
      <c r="EBD27">
        <v>0</v>
      </c>
      <c r="EBE27">
        <v>0</v>
      </c>
      <c r="EBF27">
        <v>0</v>
      </c>
      <c r="EBG27">
        <v>0</v>
      </c>
      <c r="EBH27">
        <v>0</v>
      </c>
      <c r="EBI27">
        <v>0</v>
      </c>
      <c r="EBJ27">
        <v>0</v>
      </c>
      <c r="EBK27">
        <v>0</v>
      </c>
      <c r="EBL27">
        <v>0</v>
      </c>
      <c r="EBM27">
        <v>0</v>
      </c>
      <c r="EBN27">
        <v>0</v>
      </c>
      <c r="EBO27">
        <v>0</v>
      </c>
      <c r="EBP27">
        <v>0</v>
      </c>
      <c r="EBQ27">
        <v>0</v>
      </c>
      <c r="EBR27">
        <v>0</v>
      </c>
      <c r="EBS27">
        <v>0</v>
      </c>
      <c r="EBT27">
        <v>0</v>
      </c>
      <c r="EBU27">
        <v>0</v>
      </c>
      <c r="EBV27">
        <v>0</v>
      </c>
      <c r="EBW27">
        <v>0</v>
      </c>
      <c r="EBX27">
        <v>0</v>
      </c>
      <c r="EBY27">
        <v>0</v>
      </c>
      <c r="EBZ27">
        <v>0</v>
      </c>
      <c r="ECA27">
        <v>0</v>
      </c>
      <c r="ECB27">
        <v>0</v>
      </c>
      <c r="ECC27">
        <v>0</v>
      </c>
      <c r="ECD27">
        <v>0</v>
      </c>
      <c r="ECE27">
        <v>0</v>
      </c>
      <c r="ECF27">
        <v>0</v>
      </c>
      <c r="ECG27">
        <v>0</v>
      </c>
      <c r="ECH27">
        <v>0</v>
      </c>
      <c r="ECI27">
        <v>0</v>
      </c>
      <c r="ECJ27">
        <v>0</v>
      </c>
      <c r="ECK27">
        <v>0</v>
      </c>
      <c r="ECL27">
        <v>0</v>
      </c>
      <c r="ECM27">
        <v>0</v>
      </c>
      <c r="ECN27">
        <v>0</v>
      </c>
      <c r="ECO27">
        <v>0</v>
      </c>
      <c r="ECP27">
        <v>0</v>
      </c>
      <c r="ECQ27">
        <v>0</v>
      </c>
      <c r="ECR27">
        <v>0</v>
      </c>
      <c r="ECS27">
        <v>0</v>
      </c>
      <c r="ECT27">
        <v>0</v>
      </c>
      <c r="ECU27">
        <v>0</v>
      </c>
      <c r="ECV27">
        <v>0</v>
      </c>
      <c r="ECW27">
        <v>0</v>
      </c>
      <c r="ECX27">
        <v>0</v>
      </c>
      <c r="ECY27">
        <v>0</v>
      </c>
      <c r="ECZ27">
        <v>0</v>
      </c>
      <c r="EDA27">
        <v>0</v>
      </c>
      <c r="EDB27">
        <v>0</v>
      </c>
      <c r="EDC27">
        <v>0</v>
      </c>
      <c r="EDD27">
        <v>0</v>
      </c>
      <c r="EDE27">
        <v>0</v>
      </c>
      <c r="EDF27">
        <v>0</v>
      </c>
      <c r="EDG27">
        <v>0</v>
      </c>
      <c r="EDH27">
        <v>0</v>
      </c>
      <c r="EDI27">
        <v>0</v>
      </c>
      <c r="EDJ27">
        <v>0</v>
      </c>
      <c r="EDK27">
        <v>0</v>
      </c>
      <c r="EDL27">
        <v>0</v>
      </c>
      <c r="EDM27">
        <v>0</v>
      </c>
      <c r="EDN27">
        <v>0</v>
      </c>
      <c r="EDO27">
        <v>0</v>
      </c>
      <c r="EDP27">
        <v>0</v>
      </c>
      <c r="EDQ27">
        <v>0</v>
      </c>
      <c r="EDR27">
        <v>0</v>
      </c>
      <c r="EDS27">
        <v>0</v>
      </c>
      <c r="EDT27">
        <v>0</v>
      </c>
      <c r="EDU27">
        <v>0</v>
      </c>
      <c r="EDV27">
        <v>0</v>
      </c>
      <c r="EDW27">
        <v>0</v>
      </c>
      <c r="EDX27">
        <v>0</v>
      </c>
      <c r="EDY27">
        <v>0</v>
      </c>
      <c r="EDZ27">
        <v>0</v>
      </c>
      <c r="EEA27">
        <v>0</v>
      </c>
      <c r="EEB27">
        <v>0</v>
      </c>
      <c r="EEC27">
        <v>0</v>
      </c>
      <c r="EED27">
        <v>0</v>
      </c>
      <c r="EEE27">
        <v>0</v>
      </c>
      <c r="EEF27">
        <v>0</v>
      </c>
      <c r="EEG27">
        <v>0</v>
      </c>
      <c r="EEH27">
        <v>0</v>
      </c>
      <c r="EEI27">
        <v>0</v>
      </c>
      <c r="EEJ27">
        <v>0</v>
      </c>
      <c r="EEK27">
        <v>0</v>
      </c>
      <c r="EEL27">
        <v>0</v>
      </c>
      <c r="EEM27">
        <v>0</v>
      </c>
      <c r="EEN27">
        <v>0</v>
      </c>
      <c r="EEO27">
        <v>0</v>
      </c>
      <c r="EEP27">
        <v>0</v>
      </c>
      <c r="EEQ27">
        <v>0</v>
      </c>
      <c r="EER27">
        <v>0</v>
      </c>
      <c r="EES27">
        <v>0</v>
      </c>
      <c r="EET27">
        <v>0</v>
      </c>
      <c r="EEU27">
        <v>0</v>
      </c>
      <c r="EEV27">
        <v>0</v>
      </c>
      <c r="EEW27">
        <v>0</v>
      </c>
      <c r="EEX27">
        <v>0</v>
      </c>
      <c r="EEY27">
        <v>0</v>
      </c>
      <c r="EEZ27">
        <v>0</v>
      </c>
      <c r="EFA27">
        <v>0</v>
      </c>
      <c r="EFB27">
        <v>0</v>
      </c>
      <c r="EFC27">
        <v>0</v>
      </c>
      <c r="EFD27">
        <v>0</v>
      </c>
      <c r="EFE27">
        <v>0</v>
      </c>
      <c r="EFF27">
        <v>0</v>
      </c>
      <c r="EFG27">
        <v>0</v>
      </c>
      <c r="EFH27">
        <v>0</v>
      </c>
      <c r="EFI27">
        <v>0</v>
      </c>
      <c r="EFJ27">
        <v>0</v>
      </c>
      <c r="EFK27">
        <v>0</v>
      </c>
      <c r="EFL27">
        <v>0</v>
      </c>
      <c r="EFM27">
        <v>0</v>
      </c>
      <c r="EFN27">
        <v>0</v>
      </c>
      <c r="EFO27">
        <v>0</v>
      </c>
      <c r="EFP27">
        <v>0</v>
      </c>
      <c r="EFQ27">
        <v>0</v>
      </c>
      <c r="EFR27">
        <v>0</v>
      </c>
      <c r="EFS27">
        <v>0</v>
      </c>
      <c r="EFT27">
        <v>0</v>
      </c>
      <c r="EFU27">
        <v>0</v>
      </c>
      <c r="EFV27">
        <v>0</v>
      </c>
      <c r="EFW27">
        <v>0</v>
      </c>
      <c r="EFX27">
        <v>0</v>
      </c>
      <c r="EFY27">
        <v>0</v>
      </c>
      <c r="EFZ27">
        <v>0</v>
      </c>
      <c r="EGA27">
        <v>0</v>
      </c>
      <c r="EGB27">
        <v>0</v>
      </c>
      <c r="EGC27">
        <v>0</v>
      </c>
      <c r="EGD27">
        <v>0</v>
      </c>
      <c r="EGE27">
        <v>0</v>
      </c>
      <c r="EGF27">
        <v>0</v>
      </c>
      <c r="EGG27">
        <v>0</v>
      </c>
      <c r="EGH27">
        <v>0</v>
      </c>
      <c r="EGI27">
        <v>0</v>
      </c>
      <c r="EGJ27">
        <v>0</v>
      </c>
      <c r="EGK27">
        <v>0</v>
      </c>
      <c r="EGL27">
        <v>0</v>
      </c>
      <c r="EGM27">
        <v>0</v>
      </c>
      <c r="EGN27">
        <v>0</v>
      </c>
      <c r="EGO27">
        <v>0</v>
      </c>
      <c r="EGP27">
        <v>0</v>
      </c>
      <c r="EGQ27">
        <v>0</v>
      </c>
      <c r="EGR27">
        <v>0</v>
      </c>
      <c r="EGS27">
        <v>0</v>
      </c>
      <c r="EGT27">
        <v>0</v>
      </c>
      <c r="EGU27">
        <v>0</v>
      </c>
      <c r="EGV27">
        <v>0</v>
      </c>
      <c r="EGW27">
        <v>0</v>
      </c>
      <c r="EGX27">
        <v>0</v>
      </c>
      <c r="EGY27">
        <v>0</v>
      </c>
      <c r="EGZ27">
        <v>0</v>
      </c>
      <c r="EHA27">
        <v>0</v>
      </c>
      <c r="EHB27">
        <v>0</v>
      </c>
      <c r="EHC27">
        <v>0</v>
      </c>
      <c r="EHD27">
        <v>0</v>
      </c>
      <c r="EHE27">
        <v>0</v>
      </c>
      <c r="EHF27">
        <v>0</v>
      </c>
      <c r="EHG27">
        <v>0</v>
      </c>
      <c r="EHH27">
        <v>0</v>
      </c>
      <c r="EHI27">
        <v>0</v>
      </c>
      <c r="EHJ27">
        <v>0</v>
      </c>
      <c r="EHK27">
        <v>0</v>
      </c>
      <c r="EHL27">
        <v>0</v>
      </c>
      <c r="EHM27">
        <v>0</v>
      </c>
      <c r="EHN27">
        <v>0</v>
      </c>
      <c r="EHO27">
        <v>0</v>
      </c>
      <c r="EHP27">
        <v>0</v>
      </c>
      <c r="EHQ27">
        <v>0</v>
      </c>
      <c r="EHR27">
        <v>0</v>
      </c>
      <c r="EHS27">
        <v>0</v>
      </c>
      <c r="EHT27">
        <v>0</v>
      </c>
      <c r="EHU27">
        <v>0</v>
      </c>
      <c r="EHV27">
        <v>0</v>
      </c>
      <c r="EHW27">
        <v>0</v>
      </c>
      <c r="EHX27">
        <v>0</v>
      </c>
      <c r="EHY27">
        <v>0</v>
      </c>
      <c r="EHZ27">
        <v>0</v>
      </c>
      <c r="EIA27">
        <v>0</v>
      </c>
      <c r="EIB27">
        <v>0</v>
      </c>
      <c r="EIC27">
        <v>0</v>
      </c>
      <c r="EID27">
        <v>0</v>
      </c>
      <c r="EIE27">
        <v>0</v>
      </c>
      <c r="EIF27">
        <v>0</v>
      </c>
      <c r="EIG27">
        <v>0</v>
      </c>
      <c r="EIH27">
        <v>0</v>
      </c>
      <c r="EII27">
        <v>0</v>
      </c>
      <c r="EIJ27">
        <v>0</v>
      </c>
      <c r="EIK27">
        <v>0</v>
      </c>
      <c r="EIL27">
        <v>0</v>
      </c>
      <c r="EIM27">
        <v>0</v>
      </c>
      <c r="EIN27">
        <v>0</v>
      </c>
      <c r="EIO27">
        <v>0</v>
      </c>
      <c r="EIP27">
        <v>0</v>
      </c>
      <c r="EIQ27">
        <v>0</v>
      </c>
      <c r="EIR27">
        <v>0</v>
      </c>
      <c r="EIS27">
        <v>0</v>
      </c>
      <c r="EIT27">
        <v>0</v>
      </c>
      <c r="EIU27">
        <v>0</v>
      </c>
      <c r="EIV27">
        <v>0</v>
      </c>
      <c r="EIW27">
        <v>0</v>
      </c>
      <c r="EIX27">
        <v>0</v>
      </c>
      <c r="EIY27">
        <v>0</v>
      </c>
      <c r="EIZ27">
        <v>0</v>
      </c>
      <c r="EJA27">
        <v>0</v>
      </c>
      <c r="EJB27">
        <v>0</v>
      </c>
      <c r="EJC27">
        <v>0</v>
      </c>
      <c r="EJD27">
        <v>0</v>
      </c>
      <c r="EJE27">
        <v>0</v>
      </c>
      <c r="EJF27">
        <v>0</v>
      </c>
      <c r="EJG27">
        <v>0</v>
      </c>
      <c r="EJH27">
        <v>0</v>
      </c>
      <c r="EJI27">
        <v>0</v>
      </c>
      <c r="EJJ27">
        <v>0</v>
      </c>
      <c r="EJK27">
        <v>0</v>
      </c>
      <c r="EJL27">
        <v>0</v>
      </c>
      <c r="EJM27">
        <v>0</v>
      </c>
      <c r="EJN27">
        <v>0</v>
      </c>
      <c r="EJO27">
        <v>0</v>
      </c>
      <c r="EJP27">
        <v>0</v>
      </c>
      <c r="EJQ27">
        <v>0</v>
      </c>
      <c r="EJR27">
        <v>0</v>
      </c>
      <c r="EJS27">
        <v>0</v>
      </c>
      <c r="EJT27">
        <v>0</v>
      </c>
      <c r="EJU27">
        <v>0</v>
      </c>
      <c r="EJV27">
        <v>0</v>
      </c>
      <c r="EJW27">
        <v>0</v>
      </c>
      <c r="EJX27">
        <v>0</v>
      </c>
      <c r="EJY27">
        <v>0</v>
      </c>
      <c r="EJZ27">
        <v>0</v>
      </c>
      <c r="EKA27">
        <v>0</v>
      </c>
      <c r="EKB27">
        <v>0</v>
      </c>
      <c r="EKC27">
        <v>0</v>
      </c>
      <c r="EKD27">
        <v>0</v>
      </c>
      <c r="EKE27">
        <v>0</v>
      </c>
      <c r="EKF27">
        <v>0</v>
      </c>
      <c r="EKG27">
        <v>0</v>
      </c>
      <c r="EKH27">
        <v>0</v>
      </c>
      <c r="EKI27">
        <v>0</v>
      </c>
      <c r="EKJ27">
        <v>0</v>
      </c>
      <c r="EKK27">
        <v>0</v>
      </c>
      <c r="EKL27">
        <v>0</v>
      </c>
      <c r="EKM27">
        <v>0</v>
      </c>
      <c r="EKN27">
        <v>0</v>
      </c>
      <c r="EKO27">
        <v>0</v>
      </c>
      <c r="EKP27">
        <v>0</v>
      </c>
      <c r="EKQ27">
        <v>0</v>
      </c>
      <c r="EKR27">
        <v>0</v>
      </c>
      <c r="EKS27">
        <v>0</v>
      </c>
      <c r="EKT27">
        <v>0</v>
      </c>
      <c r="EKU27">
        <v>0</v>
      </c>
      <c r="EKV27">
        <v>0</v>
      </c>
      <c r="EKW27">
        <v>0</v>
      </c>
      <c r="EKX27">
        <v>0</v>
      </c>
      <c r="EKY27">
        <v>0</v>
      </c>
      <c r="EKZ27">
        <v>0</v>
      </c>
      <c r="ELA27">
        <v>0</v>
      </c>
      <c r="ELB27">
        <v>0</v>
      </c>
      <c r="ELC27">
        <v>0</v>
      </c>
      <c r="ELD27">
        <v>0</v>
      </c>
      <c r="ELE27">
        <v>0</v>
      </c>
      <c r="ELF27">
        <v>0</v>
      </c>
      <c r="ELG27">
        <v>0</v>
      </c>
      <c r="ELH27">
        <v>0</v>
      </c>
      <c r="ELI27">
        <v>0</v>
      </c>
      <c r="ELJ27">
        <v>0</v>
      </c>
      <c r="ELK27">
        <v>0</v>
      </c>
      <c r="ELL27">
        <v>0</v>
      </c>
      <c r="ELM27">
        <v>0</v>
      </c>
      <c r="ELN27">
        <v>0</v>
      </c>
      <c r="ELO27">
        <v>0</v>
      </c>
      <c r="ELP27">
        <v>0</v>
      </c>
      <c r="ELQ27">
        <v>0</v>
      </c>
      <c r="ELR27">
        <v>0</v>
      </c>
      <c r="ELS27">
        <v>0</v>
      </c>
      <c r="ELT27">
        <v>0</v>
      </c>
      <c r="ELU27">
        <v>0</v>
      </c>
      <c r="ELV27">
        <v>0</v>
      </c>
      <c r="ELW27">
        <v>0</v>
      </c>
      <c r="ELX27">
        <v>0</v>
      </c>
      <c r="ELY27">
        <v>0</v>
      </c>
      <c r="ELZ27">
        <v>0</v>
      </c>
      <c r="EMA27">
        <v>0</v>
      </c>
      <c r="EMB27">
        <v>0</v>
      </c>
      <c r="EMC27">
        <v>0</v>
      </c>
      <c r="EMD27">
        <v>0</v>
      </c>
      <c r="EME27">
        <v>0</v>
      </c>
      <c r="EMF27">
        <v>0</v>
      </c>
      <c r="EMG27">
        <v>0</v>
      </c>
      <c r="EMH27">
        <v>0</v>
      </c>
      <c r="EMI27">
        <v>0</v>
      </c>
      <c r="EMJ27">
        <v>0</v>
      </c>
      <c r="EMK27">
        <v>0</v>
      </c>
      <c r="EML27">
        <v>0</v>
      </c>
      <c r="EMM27">
        <v>0</v>
      </c>
      <c r="EMN27">
        <v>0</v>
      </c>
      <c r="EMO27">
        <v>0</v>
      </c>
      <c r="EMP27">
        <v>0</v>
      </c>
      <c r="EMQ27">
        <v>0</v>
      </c>
      <c r="EMR27">
        <v>0</v>
      </c>
      <c r="EMS27">
        <v>0</v>
      </c>
      <c r="EMT27">
        <v>0</v>
      </c>
      <c r="EMU27">
        <v>0</v>
      </c>
      <c r="EMV27">
        <v>0</v>
      </c>
      <c r="EMW27">
        <v>0</v>
      </c>
      <c r="EMX27">
        <v>0</v>
      </c>
      <c r="EMY27">
        <v>0</v>
      </c>
      <c r="EMZ27">
        <v>0</v>
      </c>
      <c r="ENA27">
        <v>0</v>
      </c>
      <c r="ENB27">
        <v>0</v>
      </c>
      <c r="ENC27">
        <v>0</v>
      </c>
      <c r="END27">
        <v>0</v>
      </c>
      <c r="ENE27">
        <v>0</v>
      </c>
      <c r="ENF27">
        <v>0</v>
      </c>
      <c r="ENG27">
        <v>0</v>
      </c>
      <c r="ENH27">
        <v>0</v>
      </c>
      <c r="ENI27">
        <v>0</v>
      </c>
      <c r="ENJ27">
        <v>0</v>
      </c>
      <c r="ENK27">
        <v>0</v>
      </c>
      <c r="ENL27">
        <v>0</v>
      </c>
      <c r="ENM27">
        <v>0</v>
      </c>
      <c r="ENN27">
        <v>0</v>
      </c>
      <c r="ENO27">
        <v>0</v>
      </c>
      <c r="ENP27">
        <v>0</v>
      </c>
      <c r="ENQ27">
        <v>0</v>
      </c>
      <c r="ENR27">
        <v>0</v>
      </c>
      <c r="ENS27">
        <v>0</v>
      </c>
      <c r="ENT27">
        <v>0</v>
      </c>
      <c r="ENU27">
        <v>0</v>
      </c>
      <c r="ENV27">
        <v>0</v>
      </c>
      <c r="ENW27">
        <v>0</v>
      </c>
      <c r="ENX27">
        <v>0</v>
      </c>
      <c r="ENY27">
        <v>0</v>
      </c>
      <c r="ENZ27">
        <v>0</v>
      </c>
      <c r="EOA27">
        <v>0</v>
      </c>
      <c r="EOB27">
        <v>0</v>
      </c>
      <c r="EOC27">
        <v>0</v>
      </c>
      <c r="EOD27">
        <v>0</v>
      </c>
      <c r="EOE27">
        <v>0</v>
      </c>
      <c r="EOF27">
        <v>0</v>
      </c>
      <c r="EOG27">
        <v>0</v>
      </c>
      <c r="EOH27">
        <v>0</v>
      </c>
      <c r="EOI27">
        <v>0</v>
      </c>
      <c r="EOJ27">
        <v>0</v>
      </c>
      <c r="EOK27">
        <v>0</v>
      </c>
      <c r="EOL27">
        <v>0</v>
      </c>
      <c r="EOM27">
        <v>0</v>
      </c>
      <c r="EON27">
        <v>0</v>
      </c>
      <c r="EOO27">
        <v>0</v>
      </c>
      <c r="EOP27">
        <v>0</v>
      </c>
      <c r="EOQ27">
        <v>0</v>
      </c>
      <c r="EOR27">
        <v>0</v>
      </c>
      <c r="EOS27">
        <v>0</v>
      </c>
      <c r="EOT27">
        <v>0</v>
      </c>
      <c r="EOU27">
        <v>0</v>
      </c>
      <c r="EOV27">
        <v>0</v>
      </c>
      <c r="EOW27">
        <v>0</v>
      </c>
      <c r="EOX27">
        <v>0</v>
      </c>
      <c r="EOY27">
        <v>0</v>
      </c>
      <c r="EOZ27">
        <v>0</v>
      </c>
      <c r="EPA27">
        <v>0</v>
      </c>
      <c r="EPB27">
        <v>0</v>
      </c>
      <c r="EPC27">
        <v>0</v>
      </c>
      <c r="EPD27">
        <v>0</v>
      </c>
      <c r="EPE27">
        <v>0</v>
      </c>
      <c r="EPF27">
        <v>0</v>
      </c>
      <c r="EPG27">
        <v>0</v>
      </c>
      <c r="EPH27">
        <v>0</v>
      </c>
      <c r="EPI27">
        <v>0</v>
      </c>
      <c r="EPJ27">
        <v>0</v>
      </c>
      <c r="EPK27">
        <v>0</v>
      </c>
      <c r="EPL27">
        <v>0</v>
      </c>
      <c r="EPM27">
        <v>0</v>
      </c>
      <c r="EPN27">
        <v>0</v>
      </c>
      <c r="EPO27">
        <v>0</v>
      </c>
      <c r="EPP27">
        <v>0</v>
      </c>
      <c r="EPQ27">
        <v>0</v>
      </c>
      <c r="EPR27">
        <v>0</v>
      </c>
      <c r="EPS27">
        <v>0</v>
      </c>
      <c r="EPT27">
        <v>0</v>
      </c>
      <c r="EPU27">
        <v>0</v>
      </c>
      <c r="EPV27">
        <v>0</v>
      </c>
      <c r="EPW27">
        <v>0</v>
      </c>
      <c r="EPX27">
        <v>0</v>
      </c>
      <c r="EPY27">
        <v>0</v>
      </c>
      <c r="EPZ27">
        <v>0</v>
      </c>
      <c r="EQA27">
        <v>0</v>
      </c>
      <c r="EQB27">
        <v>0</v>
      </c>
      <c r="EQC27">
        <v>0</v>
      </c>
      <c r="EQD27">
        <v>0</v>
      </c>
      <c r="EQE27">
        <v>0</v>
      </c>
      <c r="EQF27">
        <v>0</v>
      </c>
      <c r="EQG27">
        <v>0</v>
      </c>
      <c r="EQH27">
        <v>0</v>
      </c>
      <c r="EQI27">
        <v>0</v>
      </c>
      <c r="EQJ27">
        <v>0</v>
      </c>
      <c r="EQK27">
        <v>0</v>
      </c>
      <c r="EQL27">
        <v>0</v>
      </c>
      <c r="EQM27">
        <v>0</v>
      </c>
      <c r="EQN27">
        <v>0</v>
      </c>
      <c r="EQO27">
        <v>0</v>
      </c>
      <c r="EQP27">
        <v>0</v>
      </c>
      <c r="EQQ27">
        <v>0</v>
      </c>
      <c r="EQR27">
        <v>0</v>
      </c>
      <c r="EQS27">
        <v>0</v>
      </c>
      <c r="EQT27">
        <v>0</v>
      </c>
      <c r="EQU27">
        <v>0</v>
      </c>
      <c r="EQV27">
        <v>0</v>
      </c>
      <c r="EQW27">
        <v>0</v>
      </c>
      <c r="EQX27">
        <v>0</v>
      </c>
      <c r="EQY27">
        <v>0</v>
      </c>
      <c r="EQZ27">
        <v>0</v>
      </c>
      <c r="ERA27">
        <v>0</v>
      </c>
      <c r="ERB27">
        <v>0</v>
      </c>
      <c r="ERC27">
        <v>0</v>
      </c>
      <c r="ERD27">
        <v>0</v>
      </c>
      <c r="ERE27">
        <v>0</v>
      </c>
      <c r="ERF27">
        <v>0</v>
      </c>
      <c r="ERG27">
        <v>0</v>
      </c>
      <c r="ERH27">
        <v>0</v>
      </c>
      <c r="ERI27">
        <v>0</v>
      </c>
      <c r="ERJ27">
        <v>0</v>
      </c>
      <c r="ERK27">
        <v>0</v>
      </c>
      <c r="ERL27">
        <v>0</v>
      </c>
      <c r="ERM27">
        <v>0</v>
      </c>
      <c r="ERN27">
        <v>0</v>
      </c>
      <c r="ERO27">
        <v>0</v>
      </c>
      <c r="ERP27">
        <v>0</v>
      </c>
      <c r="ERQ27">
        <v>0</v>
      </c>
      <c r="ERR27">
        <v>0</v>
      </c>
      <c r="ERS27">
        <v>0</v>
      </c>
      <c r="ERT27">
        <v>0</v>
      </c>
      <c r="ERU27">
        <v>0</v>
      </c>
      <c r="ERV27">
        <v>0</v>
      </c>
      <c r="ERW27">
        <v>0</v>
      </c>
      <c r="ERX27">
        <v>0</v>
      </c>
      <c r="ERY27">
        <v>0</v>
      </c>
      <c r="ERZ27">
        <v>0</v>
      </c>
      <c r="ESA27">
        <v>0</v>
      </c>
      <c r="ESB27">
        <v>0</v>
      </c>
      <c r="ESC27">
        <v>0</v>
      </c>
      <c r="ESD27">
        <v>0</v>
      </c>
      <c r="ESE27">
        <v>0</v>
      </c>
      <c r="ESF27">
        <v>0</v>
      </c>
      <c r="ESG27">
        <v>0</v>
      </c>
      <c r="ESH27">
        <v>0</v>
      </c>
      <c r="ESI27">
        <v>0</v>
      </c>
      <c r="ESJ27">
        <v>0</v>
      </c>
      <c r="ESK27">
        <v>0</v>
      </c>
      <c r="ESL27">
        <v>0</v>
      </c>
      <c r="ESM27">
        <v>0</v>
      </c>
      <c r="ESN27">
        <v>0</v>
      </c>
      <c r="ESO27">
        <v>0</v>
      </c>
      <c r="ESP27">
        <v>0</v>
      </c>
      <c r="ESQ27">
        <v>0</v>
      </c>
      <c r="ESR27">
        <v>0</v>
      </c>
      <c r="ESS27">
        <v>0</v>
      </c>
      <c r="EST27">
        <v>0</v>
      </c>
      <c r="ESU27">
        <v>0</v>
      </c>
      <c r="ESV27">
        <v>0</v>
      </c>
      <c r="ESW27">
        <v>0</v>
      </c>
      <c r="ESX27">
        <v>0</v>
      </c>
      <c r="ESY27">
        <v>0</v>
      </c>
      <c r="ESZ27">
        <v>0</v>
      </c>
      <c r="ETA27">
        <v>0</v>
      </c>
      <c r="ETB27">
        <v>0</v>
      </c>
      <c r="ETC27">
        <v>0</v>
      </c>
      <c r="ETD27">
        <v>0</v>
      </c>
      <c r="ETE27">
        <v>0</v>
      </c>
      <c r="ETF27">
        <v>0</v>
      </c>
      <c r="ETG27">
        <v>0</v>
      </c>
      <c r="ETH27">
        <v>0</v>
      </c>
      <c r="ETI27">
        <v>0</v>
      </c>
      <c r="ETJ27">
        <v>0</v>
      </c>
      <c r="ETK27">
        <v>0</v>
      </c>
      <c r="ETL27">
        <v>0</v>
      </c>
      <c r="ETM27">
        <v>0</v>
      </c>
      <c r="ETN27">
        <v>0</v>
      </c>
      <c r="ETO27">
        <v>0</v>
      </c>
      <c r="ETP27">
        <v>0</v>
      </c>
      <c r="ETQ27">
        <v>0</v>
      </c>
      <c r="ETR27">
        <v>0</v>
      </c>
      <c r="ETS27">
        <v>0</v>
      </c>
      <c r="ETT27">
        <v>0</v>
      </c>
      <c r="ETU27">
        <v>0</v>
      </c>
      <c r="ETV27">
        <v>0</v>
      </c>
      <c r="ETW27">
        <v>0</v>
      </c>
      <c r="ETX27">
        <v>0</v>
      </c>
      <c r="ETY27">
        <v>0</v>
      </c>
      <c r="ETZ27">
        <v>0</v>
      </c>
      <c r="EUA27">
        <v>0</v>
      </c>
      <c r="EUB27">
        <v>0</v>
      </c>
      <c r="EUC27">
        <v>0</v>
      </c>
      <c r="EUD27">
        <v>0</v>
      </c>
      <c r="EUE27">
        <v>0</v>
      </c>
      <c r="EUF27">
        <v>0</v>
      </c>
      <c r="EUG27">
        <v>0</v>
      </c>
      <c r="EUH27">
        <v>0</v>
      </c>
      <c r="EUI27">
        <v>0</v>
      </c>
      <c r="EUJ27">
        <v>0</v>
      </c>
      <c r="EUK27">
        <v>0</v>
      </c>
      <c r="EUL27">
        <v>0</v>
      </c>
      <c r="EUM27">
        <v>0</v>
      </c>
      <c r="EUN27">
        <v>0</v>
      </c>
      <c r="EUO27">
        <v>0</v>
      </c>
      <c r="EUP27">
        <v>0</v>
      </c>
      <c r="EUQ27">
        <v>0</v>
      </c>
      <c r="EUR27">
        <v>0</v>
      </c>
      <c r="EUS27">
        <v>0</v>
      </c>
      <c r="EUT27">
        <v>0</v>
      </c>
      <c r="EUU27">
        <v>0</v>
      </c>
      <c r="EUV27">
        <v>0</v>
      </c>
      <c r="EUW27">
        <v>0</v>
      </c>
      <c r="EUX27">
        <v>0</v>
      </c>
      <c r="EUY27">
        <v>0</v>
      </c>
      <c r="EUZ27">
        <v>0</v>
      </c>
      <c r="EVA27">
        <v>0</v>
      </c>
      <c r="EVB27">
        <v>0</v>
      </c>
      <c r="EVC27">
        <v>0</v>
      </c>
      <c r="EVD27">
        <v>0</v>
      </c>
      <c r="EVE27">
        <v>0</v>
      </c>
      <c r="EVF27">
        <v>0</v>
      </c>
      <c r="EVG27">
        <v>0</v>
      </c>
      <c r="EVH27">
        <v>0</v>
      </c>
      <c r="EVI27">
        <v>0</v>
      </c>
      <c r="EVJ27">
        <v>0</v>
      </c>
      <c r="EVK27">
        <v>0</v>
      </c>
      <c r="EVL27">
        <v>0</v>
      </c>
      <c r="EVM27">
        <v>0</v>
      </c>
      <c r="EVN27">
        <v>0</v>
      </c>
      <c r="EVO27">
        <v>0</v>
      </c>
      <c r="EVP27">
        <v>0</v>
      </c>
      <c r="EVQ27">
        <v>0</v>
      </c>
      <c r="EVR27">
        <v>0</v>
      </c>
      <c r="EVS27">
        <v>0</v>
      </c>
      <c r="EVT27">
        <v>0</v>
      </c>
      <c r="EVU27">
        <v>0</v>
      </c>
      <c r="EVV27">
        <v>0</v>
      </c>
      <c r="EVW27">
        <v>0</v>
      </c>
      <c r="EVX27">
        <v>0</v>
      </c>
      <c r="EVY27">
        <v>0</v>
      </c>
      <c r="EVZ27">
        <v>0</v>
      </c>
      <c r="EWA27">
        <v>0</v>
      </c>
      <c r="EWB27">
        <v>0</v>
      </c>
      <c r="EWC27">
        <v>0</v>
      </c>
      <c r="EWD27">
        <v>0</v>
      </c>
      <c r="EWE27">
        <v>0</v>
      </c>
      <c r="EWF27">
        <v>0</v>
      </c>
      <c r="EWG27">
        <v>0</v>
      </c>
      <c r="EWH27">
        <v>0</v>
      </c>
      <c r="EWI27">
        <v>0</v>
      </c>
      <c r="EWJ27">
        <v>0</v>
      </c>
      <c r="EWK27">
        <v>0</v>
      </c>
      <c r="EWL27">
        <v>0</v>
      </c>
      <c r="EWM27">
        <v>0</v>
      </c>
      <c r="EWN27">
        <v>0</v>
      </c>
      <c r="EWO27">
        <v>0</v>
      </c>
      <c r="EWP27">
        <v>0</v>
      </c>
      <c r="EWQ27">
        <v>0</v>
      </c>
      <c r="EWR27">
        <v>0</v>
      </c>
      <c r="EWS27">
        <v>0</v>
      </c>
      <c r="EWT27">
        <v>0</v>
      </c>
      <c r="EWU27">
        <v>0</v>
      </c>
      <c r="EWV27">
        <v>0</v>
      </c>
      <c r="EWW27">
        <v>0</v>
      </c>
      <c r="EWX27">
        <v>0</v>
      </c>
      <c r="EWY27">
        <v>0</v>
      </c>
      <c r="EWZ27">
        <v>0</v>
      </c>
      <c r="EXA27">
        <v>0</v>
      </c>
      <c r="EXB27">
        <v>0</v>
      </c>
      <c r="EXC27">
        <v>0</v>
      </c>
      <c r="EXD27">
        <v>0</v>
      </c>
      <c r="EXE27">
        <v>0</v>
      </c>
      <c r="EXF27">
        <v>0</v>
      </c>
      <c r="EXG27">
        <v>0</v>
      </c>
      <c r="EXH27">
        <v>0</v>
      </c>
      <c r="EXI27">
        <v>0</v>
      </c>
      <c r="EXJ27">
        <v>0</v>
      </c>
      <c r="EXK27">
        <v>0</v>
      </c>
      <c r="EXL27">
        <v>0</v>
      </c>
      <c r="EXM27">
        <v>0</v>
      </c>
      <c r="EXN27">
        <v>0</v>
      </c>
      <c r="EXO27">
        <v>0</v>
      </c>
      <c r="EXP27">
        <v>0</v>
      </c>
      <c r="EXQ27">
        <v>0</v>
      </c>
      <c r="EXR27">
        <v>0</v>
      </c>
      <c r="EXS27">
        <v>0</v>
      </c>
      <c r="EXT27">
        <v>0</v>
      </c>
      <c r="EXU27">
        <v>0</v>
      </c>
      <c r="EXV27">
        <v>0</v>
      </c>
      <c r="EXW27">
        <v>0</v>
      </c>
      <c r="EXX27">
        <v>0</v>
      </c>
      <c r="EXY27">
        <v>0</v>
      </c>
      <c r="EXZ27">
        <v>0</v>
      </c>
      <c r="EYA27">
        <v>0</v>
      </c>
      <c r="EYB27">
        <v>0</v>
      </c>
      <c r="EYC27">
        <v>0</v>
      </c>
      <c r="EYD27">
        <v>0</v>
      </c>
      <c r="EYE27">
        <v>0</v>
      </c>
      <c r="EYF27">
        <v>0</v>
      </c>
      <c r="EYG27">
        <v>0</v>
      </c>
      <c r="EYH27">
        <v>0</v>
      </c>
      <c r="EYI27">
        <v>0</v>
      </c>
      <c r="EYJ27">
        <v>0</v>
      </c>
      <c r="EYK27">
        <v>0</v>
      </c>
      <c r="EYL27">
        <v>0</v>
      </c>
      <c r="EYM27">
        <v>0</v>
      </c>
      <c r="EYN27">
        <v>0</v>
      </c>
      <c r="EYO27">
        <v>0</v>
      </c>
      <c r="EYP27">
        <v>0</v>
      </c>
      <c r="EYQ27">
        <v>0</v>
      </c>
      <c r="EYR27">
        <v>0</v>
      </c>
      <c r="EYS27">
        <v>0</v>
      </c>
      <c r="EYT27">
        <v>0</v>
      </c>
      <c r="EYU27">
        <v>0</v>
      </c>
      <c r="EYV27">
        <v>0</v>
      </c>
      <c r="EYW27">
        <v>0</v>
      </c>
      <c r="EYX27">
        <v>0</v>
      </c>
      <c r="EYY27">
        <v>0</v>
      </c>
      <c r="EYZ27">
        <v>0</v>
      </c>
      <c r="EZA27">
        <v>0</v>
      </c>
      <c r="EZB27">
        <v>0</v>
      </c>
      <c r="EZC27">
        <v>0</v>
      </c>
      <c r="EZD27">
        <v>0</v>
      </c>
      <c r="EZE27">
        <v>0</v>
      </c>
      <c r="EZF27">
        <v>0</v>
      </c>
      <c r="EZG27">
        <v>0</v>
      </c>
      <c r="EZH27">
        <v>0</v>
      </c>
      <c r="EZI27">
        <v>0</v>
      </c>
      <c r="EZJ27">
        <v>0</v>
      </c>
      <c r="EZK27">
        <v>0</v>
      </c>
      <c r="EZL27">
        <v>0</v>
      </c>
      <c r="EZM27">
        <v>0</v>
      </c>
      <c r="EZN27">
        <v>0</v>
      </c>
      <c r="EZO27">
        <v>0</v>
      </c>
      <c r="EZP27">
        <v>0</v>
      </c>
      <c r="EZQ27">
        <v>0</v>
      </c>
      <c r="EZR27">
        <v>0</v>
      </c>
      <c r="EZS27">
        <v>0</v>
      </c>
      <c r="EZT27">
        <v>0</v>
      </c>
      <c r="EZU27">
        <v>0</v>
      </c>
      <c r="EZV27">
        <v>0</v>
      </c>
      <c r="EZW27">
        <v>0</v>
      </c>
      <c r="EZX27">
        <v>0</v>
      </c>
      <c r="EZY27">
        <v>0</v>
      </c>
      <c r="EZZ27">
        <v>0</v>
      </c>
      <c r="FAA27">
        <v>0</v>
      </c>
      <c r="FAB27">
        <v>0</v>
      </c>
      <c r="FAC27">
        <v>0</v>
      </c>
      <c r="FAD27">
        <v>0</v>
      </c>
      <c r="FAE27">
        <v>0</v>
      </c>
      <c r="FAF27">
        <v>0</v>
      </c>
      <c r="FAG27">
        <v>0</v>
      </c>
      <c r="FAH27">
        <v>0</v>
      </c>
      <c r="FAI27">
        <v>0</v>
      </c>
      <c r="FAJ27">
        <v>0</v>
      </c>
      <c r="FAK27">
        <v>0</v>
      </c>
      <c r="FAL27">
        <v>0</v>
      </c>
      <c r="FAM27">
        <v>0</v>
      </c>
      <c r="FAN27">
        <v>0</v>
      </c>
      <c r="FAO27">
        <v>0</v>
      </c>
      <c r="FAP27">
        <v>0</v>
      </c>
      <c r="FAQ27">
        <v>0</v>
      </c>
      <c r="FAR27">
        <v>0</v>
      </c>
      <c r="FAS27">
        <v>0</v>
      </c>
      <c r="FAT27">
        <v>0</v>
      </c>
      <c r="FAU27">
        <v>0</v>
      </c>
      <c r="FAV27">
        <v>0</v>
      </c>
      <c r="FAW27">
        <v>0</v>
      </c>
      <c r="FAX27">
        <v>0</v>
      </c>
      <c r="FAY27">
        <v>0</v>
      </c>
      <c r="FAZ27">
        <v>0</v>
      </c>
      <c r="FBA27">
        <v>0</v>
      </c>
      <c r="FBB27">
        <v>0</v>
      </c>
      <c r="FBC27">
        <v>0</v>
      </c>
      <c r="FBD27">
        <v>0</v>
      </c>
      <c r="FBE27">
        <v>0</v>
      </c>
      <c r="FBF27">
        <v>0</v>
      </c>
      <c r="FBG27">
        <v>0</v>
      </c>
      <c r="FBH27">
        <v>0</v>
      </c>
      <c r="FBI27">
        <v>0</v>
      </c>
      <c r="FBJ27">
        <v>0</v>
      </c>
      <c r="FBK27">
        <v>0</v>
      </c>
      <c r="FBL27">
        <v>0</v>
      </c>
      <c r="FBM27">
        <v>0</v>
      </c>
      <c r="FBN27">
        <v>0</v>
      </c>
      <c r="FBO27">
        <v>0</v>
      </c>
      <c r="FBP27">
        <v>0</v>
      </c>
      <c r="FBQ27">
        <v>0</v>
      </c>
      <c r="FBR27">
        <v>0</v>
      </c>
      <c r="FBS27">
        <v>0</v>
      </c>
      <c r="FBT27">
        <v>0</v>
      </c>
      <c r="FBU27">
        <v>0</v>
      </c>
      <c r="FBV27">
        <v>0</v>
      </c>
      <c r="FBW27">
        <v>0</v>
      </c>
      <c r="FBX27">
        <v>0</v>
      </c>
      <c r="FBY27">
        <v>0</v>
      </c>
      <c r="FBZ27">
        <v>0</v>
      </c>
      <c r="FCA27">
        <v>0</v>
      </c>
      <c r="FCB27">
        <v>0</v>
      </c>
      <c r="FCC27">
        <v>0</v>
      </c>
      <c r="FCD27">
        <v>0</v>
      </c>
      <c r="FCE27">
        <v>0</v>
      </c>
      <c r="FCF27">
        <v>0</v>
      </c>
      <c r="FCG27">
        <v>0</v>
      </c>
      <c r="FCH27">
        <v>0</v>
      </c>
      <c r="FCI27">
        <v>0</v>
      </c>
      <c r="FCJ27">
        <v>0</v>
      </c>
      <c r="FCK27">
        <v>0</v>
      </c>
      <c r="FCL27">
        <v>0</v>
      </c>
      <c r="FCM27">
        <v>0</v>
      </c>
      <c r="FCN27">
        <v>0</v>
      </c>
      <c r="FCO27">
        <v>0</v>
      </c>
      <c r="FCP27">
        <v>0</v>
      </c>
      <c r="FCQ27">
        <v>0</v>
      </c>
      <c r="FCR27">
        <v>0</v>
      </c>
      <c r="FCS27">
        <v>0</v>
      </c>
      <c r="FCT27">
        <v>0</v>
      </c>
      <c r="FCU27">
        <v>0</v>
      </c>
      <c r="FCV27">
        <v>0</v>
      </c>
      <c r="FCW27">
        <v>0</v>
      </c>
      <c r="FCX27">
        <v>0</v>
      </c>
      <c r="FCY27">
        <v>0</v>
      </c>
      <c r="FCZ27">
        <v>0</v>
      </c>
      <c r="FDA27">
        <v>0</v>
      </c>
      <c r="FDB27">
        <v>0</v>
      </c>
      <c r="FDC27">
        <v>0</v>
      </c>
      <c r="FDD27">
        <v>0</v>
      </c>
      <c r="FDE27">
        <v>0</v>
      </c>
      <c r="FDF27">
        <v>0</v>
      </c>
      <c r="FDG27">
        <v>0</v>
      </c>
      <c r="FDH27">
        <v>0</v>
      </c>
      <c r="FDI27">
        <v>0</v>
      </c>
      <c r="FDJ27">
        <v>0</v>
      </c>
      <c r="FDK27">
        <v>0</v>
      </c>
      <c r="FDL27">
        <v>0</v>
      </c>
      <c r="FDM27">
        <v>0</v>
      </c>
      <c r="FDN27">
        <v>0</v>
      </c>
      <c r="FDO27">
        <v>0</v>
      </c>
      <c r="FDP27">
        <v>0</v>
      </c>
      <c r="FDQ27">
        <v>0</v>
      </c>
      <c r="FDR27">
        <v>0</v>
      </c>
      <c r="FDS27">
        <v>0</v>
      </c>
      <c r="FDT27">
        <v>0</v>
      </c>
      <c r="FDU27">
        <v>0</v>
      </c>
      <c r="FDV27">
        <v>0</v>
      </c>
      <c r="FDW27">
        <v>0</v>
      </c>
      <c r="FDX27">
        <v>0</v>
      </c>
      <c r="FDY27">
        <v>0</v>
      </c>
      <c r="FDZ27">
        <v>0</v>
      </c>
      <c r="FEA27">
        <v>0</v>
      </c>
      <c r="FEB27">
        <v>0</v>
      </c>
      <c r="FEC27">
        <v>0</v>
      </c>
      <c r="FED27">
        <v>0</v>
      </c>
      <c r="FEE27">
        <v>0</v>
      </c>
      <c r="FEF27">
        <v>0</v>
      </c>
      <c r="FEG27">
        <v>0</v>
      </c>
      <c r="FEH27">
        <v>0</v>
      </c>
      <c r="FEI27">
        <v>0</v>
      </c>
      <c r="FEJ27">
        <v>0</v>
      </c>
      <c r="FEK27">
        <v>0</v>
      </c>
      <c r="FEL27">
        <v>0</v>
      </c>
      <c r="FEM27">
        <v>0</v>
      </c>
      <c r="FEN27">
        <v>0</v>
      </c>
      <c r="FEO27">
        <v>0</v>
      </c>
      <c r="FEP27">
        <v>0</v>
      </c>
      <c r="FEQ27">
        <v>0</v>
      </c>
      <c r="FER27">
        <v>0</v>
      </c>
      <c r="FES27">
        <v>0</v>
      </c>
      <c r="FET27">
        <v>0</v>
      </c>
      <c r="FEU27">
        <v>0</v>
      </c>
      <c r="FEV27">
        <v>0</v>
      </c>
      <c r="FEW27">
        <v>0</v>
      </c>
      <c r="FEX27">
        <v>0</v>
      </c>
      <c r="FEY27">
        <v>0</v>
      </c>
      <c r="FEZ27">
        <v>0</v>
      </c>
      <c r="FFA27">
        <v>0</v>
      </c>
      <c r="FFB27">
        <v>0</v>
      </c>
      <c r="FFC27">
        <v>0</v>
      </c>
      <c r="FFD27">
        <v>0</v>
      </c>
      <c r="FFE27">
        <v>0</v>
      </c>
      <c r="FFF27">
        <v>0</v>
      </c>
      <c r="FFG27">
        <v>0</v>
      </c>
      <c r="FFH27">
        <v>0</v>
      </c>
      <c r="FFI27">
        <v>0</v>
      </c>
      <c r="FFJ27">
        <v>0</v>
      </c>
      <c r="FFK27">
        <v>0</v>
      </c>
      <c r="FFL27">
        <v>0</v>
      </c>
      <c r="FFM27">
        <v>0</v>
      </c>
      <c r="FFN27">
        <v>0</v>
      </c>
      <c r="FFO27">
        <v>0</v>
      </c>
      <c r="FFP27">
        <v>0</v>
      </c>
      <c r="FFQ27">
        <v>0</v>
      </c>
      <c r="FFR27">
        <v>0</v>
      </c>
      <c r="FFS27">
        <v>0</v>
      </c>
      <c r="FFT27">
        <v>0</v>
      </c>
      <c r="FFU27">
        <v>0</v>
      </c>
      <c r="FFV27">
        <v>0</v>
      </c>
      <c r="FFW27">
        <v>0</v>
      </c>
      <c r="FFX27">
        <v>0</v>
      </c>
      <c r="FFY27">
        <v>0</v>
      </c>
      <c r="FFZ27">
        <v>0</v>
      </c>
      <c r="FGA27">
        <v>0</v>
      </c>
      <c r="FGB27">
        <v>0</v>
      </c>
      <c r="FGC27">
        <v>0</v>
      </c>
      <c r="FGD27">
        <v>0</v>
      </c>
      <c r="FGE27">
        <v>0</v>
      </c>
      <c r="FGF27">
        <v>0</v>
      </c>
      <c r="FGG27">
        <v>0</v>
      </c>
      <c r="FGH27">
        <v>0</v>
      </c>
      <c r="FGI27">
        <v>0</v>
      </c>
      <c r="FGJ27">
        <v>0</v>
      </c>
      <c r="FGK27">
        <v>0</v>
      </c>
      <c r="FGL27">
        <v>0</v>
      </c>
      <c r="FGM27">
        <v>0</v>
      </c>
      <c r="FGN27">
        <v>0</v>
      </c>
      <c r="FGO27">
        <v>0</v>
      </c>
      <c r="FGP27">
        <v>0</v>
      </c>
      <c r="FGQ27">
        <v>0</v>
      </c>
      <c r="FGR27">
        <v>0</v>
      </c>
      <c r="FGS27">
        <v>0</v>
      </c>
      <c r="FGT27">
        <v>0</v>
      </c>
      <c r="FGU27">
        <v>0</v>
      </c>
      <c r="FGV27">
        <v>0</v>
      </c>
      <c r="FGW27">
        <v>0</v>
      </c>
      <c r="FGX27">
        <v>0</v>
      </c>
      <c r="FGY27">
        <v>0</v>
      </c>
      <c r="FGZ27">
        <v>0</v>
      </c>
      <c r="FHA27">
        <v>0</v>
      </c>
      <c r="FHB27">
        <v>0</v>
      </c>
      <c r="FHC27">
        <v>0</v>
      </c>
      <c r="FHD27">
        <v>0</v>
      </c>
      <c r="FHE27">
        <v>0</v>
      </c>
      <c r="FHF27">
        <v>0</v>
      </c>
      <c r="FHG27">
        <v>0</v>
      </c>
      <c r="FHH27">
        <v>0</v>
      </c>
      <c r="FHI27">
        <v>0</v>
      </c>
      <c r="FHJ27">
        <v>0</v>
      </c>
      <c r="FHK27">
        <v>0</v>
      </c>
      <c r="FHL27">
        <v>0</v>
      </c>
      <c r="FHM27">
        <v>0</v>
      </c>
      <c r="FHN27">
        <v>0</v>
      </c>
      <c r="FHO27">
        <v>0</v>
      </c>
      <c r="FHP27">
        <v>0</v>
      </c>
      <c r="FHQ27">
        <v>0</v>
      </c>
      <c r="FHR27">
        <v>0</v>
      </c>
      <c r="FHS27">
        <v>0</v>
      </c>
      <c r="FHT27">
        <v>0</v>
      </c>
      <c r="FHU27">
        <v>0</v>
      </c>
      <c r="FHV27">
        <v>0</v>
      </c>
      <c r="FHW27">
        <v>0</v>
      </c>
      <c r="FHX27">
        <v>0</v>
      </c>
      <c r="FHY27">
        <v>0</v>
      </c>
      <c r="FHZ27">
        <v>0</v>
      </c>
      <c r="FIA27">
        <v>0</v>
      </c>
      <c r="FIB27">
        <v>0</v>
      </c>
      <c r="FIC27">
        <v>0</v>
      </c>
      <c r="FID27">
        <v>0</v>
      </c>
      <c r="FIE27">
        <v>0</v>
      </c>
      <c r="FIF27">
        <v>0</v>
      </c>
      <c r="FIG27">
        <v>0</v>
      </c>
      <c r="FIH27">
        <v>0</v>
      </c>
      <c r="FII27">
        <v>0</v>
      </c>
      <c r="FIJ27">
        <v>0</v>
      </c>
      <c r="FIK27">
        <v>0</v>
      </c>
      <c r="FIL27">
        <v>0</v>
      </c>
      <c r="FIM27">
        <v>0</v>
      </c>
      <c r="FIN27">
        <v>0</v>
      </c>
      <c r="FIO27">
        <v>0</v>
      </c>
      <c r="FIP27">
        <v>0</v>
      </c>
      <c r="FIQ27">
        <v>0</v>
      </c>
      <c r="FIR27">
        <v>0</v>
      </c>
      <c r="FIS27">
        <v>0</v>
      </c>
      <c r="FIT27">
        <v>0</v>
      </c>
      <c r="FIU27">
        <v>0</v>
      </c>
      <c r="FIV27">
        <v>0</v>
      </c>
      <c r="FIW27">
        <v>0</v>
      </c>
      <c r="FIX27">
        <v>0</v>
      </c>
      <c r="FIY27">
        <v>0</v>
      </c>
      <c r="FIZ27">
        <v>0</v>
      </c>
      <c r="FJA27">
        <v>0</v>
      </c>
      <c r="FJB27">
        <v>0</v>
      </c>
      <c r="FJC27">
        <v>0</v>
      </c>
      <c r="FJD27">
        <v>0</v>
      </c>
      <c r="FJE27">
        <v>0</v>
      </c>
      <c r="FJF27">
        <v>0</v>
      </c>
      <c r="FJG27">
        <v>0</v>
      </c>
      <c r="FJH27">
        <v>0</v>
      </c>
      <c r="FJI27">
        <v>0</v>
      </c>
      <c r="FJJ27">
        <v>0</v>
      </c>
      <c r="FJK27">
        <v>0</v>
      </c>
      <c r="FJL27">
        <v>0</v>
      </c>
      <c r="FJM27">
        <v>0</v>
      </c>
      <c r="FJN27">
        <v>0</v>
      </c>
      <c r="FJO27">
        <v>0</v>
      </c>
      <c r="FJP27">
        <v>0</v>
      </c>
      <c r="FJQ27">
        <v>0</v>
      </c>
      <c r="FJR27">
        <v>0</v>
      </c>
      <c r="FJS27">
        <v>0</v>
      </c>
      <c r="FJT27">
        <v>0</v>
      </c>
      <c r="FJU27">
        <v>0</v>
      </c>
      <c r="FJV27">
        <v>0</v>
      </c>
      <c r="FJW27">
        <v>0</v>
      </c>
      <c r="FJX27">
        <v>0</v>
      </c>
      <c r="FJY27">
        <v>0</v>
      </c>
      <c r="FJZ27">
        <v>0</v>
      </c>
      <c r="FKA27">
        <v>0</v>
      </c>
      <c r="FKB27">
        <v>0</v>
      </c>
      <c r="FKC27">
        <v>0</v>
      </c>
      <c r="FKD27">
        <v>0</v>
      </c>
      <c r="FKE27">
        <v>0</v>
      </c>
      <c r="FKF27">
        <v>0</v>
      </c>
      <c r="FKG27">
        <v>0</v>
      </c>
      <c r="FKH27">
        <v>0</v>
      </c>
      <c r="FKI27">
        <v>0</v>
      </c>
      <c r="FKJ27">
        <v>0</v>
      </c>
      <c r="FKK27">
        <v>0</v>
      </c>
      <c r="FKL27">
        <v>0</v>
      </c>
      <c r="FKM27">
        <v>0</v>
      </c>
      <c r="FKN27">
        <v>0</v>
      </c>
      <c r="FKO27">
        <v>0</v>
      </c>
      <c r="FKP27">
        <v>0</v>
      </c>
      <c r="FKQ27">
        <v>0</v>
      </c>
      <c r="FKR27">
        <v>0</v>
      </c>
      <c r="FKS27">
        <v>0</v>
      </c>
      <c r="FKT27">
        <v>0</v>
      </c>
      <c r="FKU27">
        <v>0</v>
      </c>
      <c r="FKV27">
        <v>0</v>
      </c>
      <c r="FKW27">
        <v>0</v>
      </c>
      <c r="FKX27">
        <v>0</v>
      </c>
      <c r="FKY27">
        <v>0</v>
      </c>
      <c r="FKZ27">
        <v>0</v>
      </c>
      <c r="FLA27">
        <v>0</v>
      </c>
      <c r="FLB27">
        <v>0</v>
      </c>
      <c r="FLC27">
        <v>0</v>
      </c>
      <c r="FLD27">
        <v>0</v>
      </c>
      <c r="FLE27">
        <v>0</v>
      </c>
      <c r="FLF27">
        <v>0</v>
      </c>
      <c r="FLG27">
        <v>0</v>
      </c>
      <c r="FLH27">
        <v>0</v>
      </c>
      <c r="FLI27">
        <v>0</v>
      </c>
      <c r="FLJ27">
        <v>0</v>
      </c>
      <c r="FLK27">
        <v>0</v>
      </c>
      <c r="FLL27">
        <v>0</v>
      </c>
      <c r="FLM27">
        <v>0</v>
      </c>
      <c r="FLN27">
        <v>0</v>
      </c>
      <c r="FLO27">
        <v>0</v>
      </c>
      <c r="FLP27">
        <v>0</v>
      </c>
      <c r="FLQ27">
        <v>0</v>
      </c>
      <c r="FLR27">
        <v>0</v>
      </c>
      <c r="FLS27">
        <v>0</v>
      </c>
      <c r="FLT27">
        <v>0</v>
      </c>
      <c r="FLU27">
        <v>0</v>
      </c>
      <c r="FLV27">
        <v>0</v>
      </c>
      <c r="FLW27">
        <v>0</v>
      </c>
      <c r="FLX27">
        <v>0</v>
      </c>
      <c r="FLY27">
        <v>0</v>
      </c>
      <c r="FLZ27">
        <v>0</v>
      </c>
      <c r="FMA27">
        <v>0</v>
      </c>
      <c r="FMB27">
        <v>0</v>
      </c>
      <c r="FMC27">
        <v>0</v>
      </c>
      <c r="FMD27">
        <v>0</v>
      </c>
      <c r="FME27">
        <v>0</v>
      </c>
      <c r="FMF27">
        <v>0</v>
      </c>
      <c r="FMG27">
        <v>0</v>
      </c>
      <c r="FMH27">
        <v>0</v>
      </c>
      <c r="FMI27">
        <v>0</v>
      </c>
      <c r="FMJ27">
        <v>0</v>
      </c>
      <c r="FMK27">
        <v>0</v>
      </c>
      <c r="FML27">
        <v>0</v>
      </c>
      <c r="FMM27">
        <v>0</v>
      </c>
      <c r="FMN27">
        <v>0</v>
      </c>
      <c r="FMO27">
        <v>0</v>
      </c>
      <c r="FMP27">
        <v>0</v>
      </c>
      <c r="FMQ27">
        <v>0</v>
      </c>
      <c r="FMR27">
        <v>0</v>
      </c>
      <c r="FMS27">
        <v>0</v>
      </c>
      <c r="FMT27">
        <v>0</v>
      </c>
      <c r="FMU27">
        <v>0</v>
      </c>
      <c r="FMV27">
        <v>0</v>
      </c>
      <c r="FMW27">
        <v>0</v>
      </c>
      <c r="FMX27">
        <v>0</v>
      </c>
      <c r="FMY27">
        <v>0</v>
      </c>
      <c r="FMZ27">
        <v>0</v>
      </c>
      <c r="FNA27">
        <v>0</v>
      </c>
      <c r="FNB27">
        <v>0</v>
      </c>
      <c r="FNC27">
        <v>0</v>
      </c>
      <c r="FND27">
        <v>0</v>
      </c>
      <c r="FNE27">
        <v>0</v>
      </c>
      <c r="FNF27">
        <v>0</v>
      </c>
      <c r="FNG27">
        <v>0</v>
      </c>
      <c r="FNH27">
        <v>0</v>
      </c>
      <c r="FNI27">
        <v>0</v>
      </c>
      <c r="FNJ27">
        <v>0</v>
      </c>
      <c r="FNK27">
        <v>0</v>
      </c>
      <c r="FNL27">
        <v>0</v>
      </c>
      <c r="FNM27">
        <v>0</v>
      </c>
      <c r="FNN27">
        <v>0</v>
      </c>
      <c r="FNO27">
        <v>0</v>
      </c>
      <c r="FNP27">
        <v>0</v>
      </c>
      <c r="FNQ27">
        <v>0</v>
      </c>
      <c r="FNR27">
        <v>0</v>
      </c>
      <c r="FNS27">
        <v>0</v>
      </c>
      <c r="FNT27">
        <v>0</v>
      </c>
      <c r="FNU27">
        <v>0</v>
      </c>
      <c r="FNV27">
        <v>0</v>
      </c>
      <c r="FNW27">
        <v>0</v>
      </c>
      <c r="FNX27">
        <v>0</v>
      </c>
      <c r="FNY27">
        <v>0</v>
      </c>
      <c r="FNZ27">
        <v>0</v>
      </c>
      <c r="FOA27">
        <v>0</v>
      </c>
      <c r="FOB27">
        <v>0</v>
      </c>
      <c r="FOC27">
        <v>0</v>
      </c>
      <c r="FOD27">
        <v>0</v>
      </c>
      <c r="FOE27">
        <v>0</v>
      </c>
      <c r="FOF27">
        <v>0</v>
      </c>
      <c r="FOG27">
        <v>0</v>
      </c>
      <c r="FOH27">
        <v>0</v>
      </c>
      <c r="FOI27">
        <v>0</v>
      </c>
      <c r="FOJ27">
        <v>0</v>
      </c>
      <c r="FOK27">
        <v>0</v>
      </c>
      <c r="FOL27">
        <v>0</v>
      </c>
      <c r="FOM27">
        <v>0</v>
      </c>
      <c r="FON27">
        <v>0</v>
      </c>
      <c r="FOO27">
        <v>0</v>
      </c>
      <c r="FOP27">
        <v>0</v>
      </c>
      <c r="FOQ27">
        <v>0</v>
      </c>
      <c r="FOR27">
        <v>0</v>
      </c>
      <c r="FOS27">
        <v>0</v>
      </c>
      <c r="FOT27">
        <v>0</v>
      </c>
      <c r="FOU27">
        <v>0</v>
      </c>
      <c r="FOV27">
        <v>0</v>
      </c>
      <c r="FOW27">
        <v>0</v>
      </c>
      <c r="FOX27">
        <v>0</v>
      </c>
      <c r="FOY27">
        <v>0</v>
      </c>
      <c r="FOZ27">
        <v>0</v>
      </c>
      <c r="FPA27">
        <v>0</v>
      </c>
      <c r="FPB27">
        <v>0</v>
      </c>
      <c r="FPC27">
        <v>0</v>
      </c>
      <c r="FPD27">
        <v>0</v>
      </c>
      <c r="FPE27">
        <v>0</v>
      </c>
      <c r="FPF27">
        <v>0</v>
      </c>
      <c r="FPG27">
        <v>0</v>
      </c>
      <c r="FPH27">
        <v>0</v>
      </c>
      <c r="FPI27">
        <v>0</v>
      </c>
      <c r="FPJ27">
        <v>0</v>
      </c>
      <c r="FPK27">
        <v>0</v>
      </c>
      <c r="FPL27">
        <v>0</v>
      </c>
      <c r="FPM27">
        <v>0</v>
      </c>
      <c r="FPN27">
        <v>0</v>
      </c>
      <c r="FPO27">
        <v>0</v>
      </c>
      <c r="FPP27">
        <v>0</v>
      </c>
      <c r="FPQ27">
        <v>0</v>
      </c>
      <c r="FPR27">
        <v>0</v>
      </c>
      <c r="FPS27">
        <v>0</v>
      </c>
      <c r="FPT27">
        <v>0</v>
      </c>
      <c r="FPU27">
        <v>0</v>
      </c>
      <c r="FPV27">
        <v>0</v>
      </c>
      <c r="FPW27">
        <v>0</v>
      </c>
      <c r="FPX27">
        <v>0</v>
      </c>
      <c r="FPY27">
        <v>0</v>
      </c>
      <c r="FPZ27">
        <v>0</v>
      </c>
      <c r="FQA27">
        <v>0</v>
      </c>
      <c r="FQB27">
        <v>0</v>
      </c>
      <c r="FQC27">
        <v>0</v>
      </c>
      <c r="FQD27">
        <v>0</v>
      </c>
      <c r="FQE27">
        <v>0</v>
      </c>
      <c r="FQF27">
        <v>0</v>
      </c>
      <c r="FQG27">
        <v>0</v>
      </c>
      <c r="FQH27">
        <v>0</v>
      </c>
      <c r="FQI27">
        <v>0</v>
      </c>
      <c r="FQJ27">
        <v>0</v>
      </c>
      <c r="FQK27">
        <v>0</v>
      </c>
      <c r="FQL27">
        <v>0</v>
      </c>
      <c r="FQM27">
        <v>0</v>
      </c>
      <c r="FQN27">
        <v>0</v>
      </c>
      <c r="FQO27">
        <v>0</v>
      </c>
      <c r="FQP27">
        <v>0</v>
      </c>
      <c r="FQQ27">
        <v>0</v>
      </c>
      <c r="FQR27">
        <v>0</v>
      </c>
      <c r="FQS27">
        <v>0</v>
      </c>
      <c r="FQT27">
        <v>0</v>
      </c>
      <c r="FQU27">
        <v>0</v>
      </c>
      <c r="FQV27">
        <v>0</v>
      </c>
      <c r="FQW27">
        <v>0</v>
      </c>
      <c r="FQX27">
        <v>0</v>
      </c>
      <c r="FQY27">
        <v>0</v>
      </c>
      <c r="FQZ27">
        <v>0</v>
      </c>
      <c r="FRA27">
        <v>0</v>
      </c>
      <c r="FRB27">
        <v>0</v>
      </c>
      <c r="FRC27">
        <v>0</v>
      </c>
      <c r="FRD27">
        <v>0</v>
      </c>
      <c r="FRE27">
        <v>0</v>
      </c>
      <c r="FRF27">
        <v>0</v>
      </c>
      <c r="FRG27">
        <v>0</v>
      </c>
      <c r="FRH27">
        <v>0</v>
      </c>
      <c r="FRI27">
        <v>0</v>
      </c>
      <c r="FRJ27">
        <v>0</v>
      </c>
      <c r="FRK27">
        <v>0</v>
      </c>
      <c r="FRL27">
        <v>0</v>
      </c>
      <c r="FRM27">
        <v>0</v>
      </c>
      <c r="FRN27">
        <v>0</v>
      </c>
      <c r="FRO27">
        <v>0</v>
      </c>
      <c r="FRP27">
        <v>0</v>
      </c>
      <c r="FRQ27">
        <v>0</v>
      </c>
      <c r="FRR27">
        <v>0</v>
      </c>
      <c r="FRS27">
        <v>0</v>
      </c>
      <c r="FRT27">
        <v>0</v>
      </c>
      <c r="FRU27">
        <v>0</v>
      </c>
      <c r="FRV27">
        <v>0</v>
      </c>
      <c r="FRW27">
        <v>0</v>
      </c>
      <c r="FRX27">
        <v>0</v>
      </c>
      <c r="FRY27">
        <v>0</v>
      </c>
      <c r="FRZ27">
        <v>0</v>
      </c>
      <c r="FSA27">
        <v>0</v>
      </c>
      <c r="FSB27">
        <v>0</v>
      </c>
      <c r="FSC27">
        <v>0</v>
      </c>
      <c r="FSD27">
        <v>0</v>
      </c>
      <c r="FSE27">
        <v>0</v>
      </c>
      <c r="FSF27">
        <v>0</v>
      </c>
      <c r="FSG27">
        <v>0</v>
      </c>
      <c r="FSH27">
        <v>0</v>
      </c>
      <c r="FSI27">
        <v>0</v>
      </c>
      <c r="FSJ27">
        <v>0</v>
      </c>
      <c r="FSK27">
        <v>0</v>
      </c>
      <c r="FSL27">
        <v>0</v>
      </c>
      <c r="FSM27">
        <v>0</v>
      </c>
      <c r="FSN27">
        <v>0</v>
      </c>
      <c r="FSO27">
        <v>0</v>
      </c>
      <c r="FSP27">
        <v>0</v>
      </c>
      <c r="FSQ27">
        <v>0</v>
      </c>
      <c r="FSR27">
        <v>0</v>
      </c>
      <c r="FSS27">
        <v>0</v>
      </c>
      <c r="FST27">
        <v>0</v>
      </c>
      <c r="FSU27">
        <v>0</v>
      </c>
      <c r="FSV27">
        <v>0</v>
      </c>
      <c r="FSW27">
        <v>0</v>
      </c>
      <c r="FSX27">
        <v>0</v>
      </c>
      <c r="FSY27">
        <v>0</v>
      </c>
      <c r="FSZ27">
        <v>0</v>
      </c>
      <c r="FTA27">
        <v>0</v>
      </c>
      <c r="FTB27">
        <v>0</v>
      </c>
      <c r="FTC27">
        <v>0</v>
      </c>
      <c r="FTD27">
        <v>0</v>
      </c>
      <c r="FTE27">
        <v>0</v>
      </c>
      <c r="FTF27">
        <v>0</v>
      </c>
      <c r="FTG27">
        <v>0</v>
      </c>
      <c r="FTH27">
        <v>0</v>
      </c>
      <c r="FTI27">
        <v>0</v>
      </c>
      <c r="FTJ27">
        <v>0</v>
      </c>
      <c r="FTK27">
        <v>0</v>
      </c>
      <c r="FTL27">
        <v>0</v>
      </c>
      <c r="FTM27">
        <v>0</v>
      </c>
      <c r="FTN27">
        <v>0</v>
      </c>
      <c r="FTO27">
        <v>0</v>
      </c>
      <c r="FTP27">
        <v>0</v>
      </c>
      <c r="FTQ27">
        <v>0</v>
      </c>
      <c r="FTR27">
        <v>0</v>
      </c>
      <c r="FTS27">
        <v>0</v>
      </c>
      <c r="FTT27">
        <v>0</v>
      </c>
      <c r="FTU27">
        <v>0</v>
      </c>
      <c r="FTV27">
        <v>0</v>
      </c>
      <c r="FTW27">
        <v>0</v>
      </c>
      <c r="FTX27">
        <v>0</v>
      </c>
      <c r="FTY27">
        <v>0</v>
      </c>
      <c r="FTZ27">
        <v>0</v>
      </c>
      <c r="FUA27">
        <v>0</v>
      </c>
      <c r="FUB27">
        <v>0</v>
      </c>
      <c r="FUC27">
        <v>0</v>
      </c>
      <c r="FUD27">
        <v>0</v>
      </c>
      <c r="FUE27">
        <v>0</v>
      </c>
      <c r="FUF27">
        <v>0</v>
      </c>
      <c r="FUG27">
        <v>0</v>
      </c>
      <c r="FUH27">
        <v>0</v>
      </c>
      <c r="FUI27">
        <v>0</v>
      </c>
      <c r="FUJ27">
        <v>0</v>
      </c>
      <c r="FUK27">
        <v>0</v>
      </c>
      <c r="FUL27">
        <v>0</v>
      </c>
      <c r="FUM27">
        <v>0</v>
      </c>
      <c r="FUN27">
        <v>0</v>
      </c>
      <c r="FUO27">
        <v>0</v>
      </c>
      <c r="FUP27">
        <v>0</v>
      </c>
      <c r="FUQ27">
        <v>0</v>
      </c>
      <c r="FUR27">
        <v>0</v>
      </c>
      <c r="FUS27">
        <v>0</v>
      </c>
      <c r="FUT27">
        <v>0</v>
      </c>
      <c r="FUU27">
        <v>0</v>
      </c>
      <c r="FUV27">
        <v>0</v>
      </c>
      <c r="FUW27">
        <v>0</v>
      </c>
      <c r="FUX27">
        <v>0</v>
      </c>
      <c r="FUY27">
        <v>0</v>
      </c>
      <c r="FUZ27">
        <v>0</v>
      </c>
      <c r="FVA27">
        <v>0</v>
      </c>
      <c r="FVB27">
        <v>0</v>
      </c>
      <c r="FVC27">
        <v>0</v>
      </c>
      <c r="FVD27">
        <v>0</v>
      </c>
      <c r="FVE27">
        <v>0</v>
      </c>
      <c r="FVF27">
        <v>0</v>
      </c>
      <c r="FVG27">
        <v>0</v>
      </c>
      <c r="FVH27">
        <v>0</v>
      </c>
      <c r="FVI27">
        <v>0</v>
      </c>
      <c r="FVJ27">
        <v>0</v>
      </c>
      <c r="FVK27">
        <v>0</v>
      </c>
      <c r="FVL27">
        <v>0</v>
      </c>
      <c r="FVM27">
        <v>0</v>
      </c>
      <c r="FVN27">
        <v>0</v>
      </c>
      <c r="FVO27">
        <v>0</v>
      </c>
      <c r="FVP27">
        <v>0</v>
      </c>
      <c r="FVQ27">
        <v>0</v>
      </c>
      <c r="FVR27">
        <v>0</v>
      </c>
      <c r="FVS27">
        <v>0</v>
      </c>
      <c r="FVT27">
        <v>0</v>
      </c>
      <c r="FVU27">
        <v>0</v>
      </c>
      <c r="FVV27">
        <v>0</v>
      </c>
      <c r="FVW27">
        <v>0</v>
      </c>
      <c r="FVX27">
        <v>0</v>
      </c>
      <c r="FVY27">
        <v>0</v>
      </c>
      <c r="FVZ27">
        <v>0</v>
      </c>
      <c r="FWA27">
        <v>0</v>
      </c>
      <c r="FWB27">
        <v>0</v>
      </c>
      <c r="FWC27">
        <v>0</v>
      </c>
      <c r="FWD27">
        <v>0</v>
      </c>
      <c r="FWE27">
        <v>0</v>
      </c>
      <c r="FWF27">
        <v>0</v>
      </c>
      <c r="FWG27">
        <v>0</v>
      </c>
      <c r="FWH27">
        <v>0</v>
      </c>
      <c r="FWI27">
        <v>0</v>
      </c>
      <c r="FWJ27">
        <v>0</v>
      </c>
      <c r="FWK27">
        <v>0</v>
      </c>
      <c r="FWL27">
        <v>0</v>
      </c>
      <c r="FWM27">
        <v>0</v>
      </c>
      <c r="FWN27">
        <v>0</v>
      </c>
      <c r="FWO27">
        <v>0</v>
      </c>
      <c r="FWP27">
        <v>0</v>
      </c>
      <c r="FWQ27">
        <v>0</v>
      </c>
      <c r="FWR27">
        <v>0</v>
      </c>
      <c r="FWS27">
        <v>0</v>
      </c>
      <c r="FWT27">
        <v>0</v>
      </c>
      <c r="FWU27">
        <v>0</v>
      </c>
      <c r="FWV27">
        <v>0</v>
      </c>
      <c r="FWW27">
        <v>0</v>
      </c>
      <c r="FWX27">
        <v>0</v>
      </c>
      <c r="FWY27">
        <v>0</v>
      </c>
      <c r="FWZ27">
        <v>0</v>
      </c>
      <c r="FXA27">
        <v>0</v>
      </c>
      <c r="FXB27">
        <v>0</v>
      </c>
      <c r="FXC27">
        <v>0</v>
      </c>
      <c r="FXD27">
        <v>0</v>
      </c>
      <c r="FXE27">
        <v>0</v>
      </c>
      <c r="FXF27">
        <v>0</v>
      </c>
      <c r="FXG27">
        <v>0</v>
      </c>
      <c r="FXH27">
        <v>0</v>
      </c>
      <c r="FXI27">
        <v>0</v>
      </c>
      <c r="FXJ27">
        <v>0</v>
      </c>
      <c r="FXK27">
        <v>0</v>
      </c>
      <c r="FXL27">
        <v>0</v>
      </c>
      <c r="FXM27">
        <v>0</v>
      </c>
      <c r="FXN27">
        <v>0</v>
      </c>
      <c r="FXO27">
        <v>0</v>
      </c>
      <c r="FXP27">
        <v>0</v>
      </c>
      <c r="FXQ27">
        <v>0</v>
      </c>
      <c r="FXR27">
        <v>0</v>
      </c>
      <c r="FXS27">
        <v>0</v>
      </c>
      <c r="FXT27">
        <v>0</v>
      </c>
      <c r="FXU27">
        <v>0</v>
      </c>
      <c r="FXV27">
        <v>0</v>
      </c>
      <c r="FXW27">
        <v>0</v>
      </c>
      <c r="FXX27">
        <v>0</v>
      </c>
      <c r="FXY27">
        <v>0</v>
      </c>
      <c r="FXZ27">
        <v>0</v>
      </c>
      <c r="FYA27">
        <v>0</v>
      </c>
      <c r="FYB27">
        <v>0</v>
      </c>
      <c r="FYC27">
        <v>0</v>
      </c>
      <c r="FYD27">
        <v>0</v>
      </c>
      <c r="FYE27">
        <v>0</v>
      </c>
      <c r="FYF27">
        <v>0</v>
      </c>
      <c r="FYG27">
        <v>0</v>
      </c>
      <c r="FYH27">
        <v>0</v>
      </c>
      <c r="FYI27">
        <v>0</v>
      </c>
      <c r="FYJ27">
        <v>0</v>
      </c>
      <c r="FYK27">
        <v>0</v>
      </c>
      <c r="FYL27">
        <v>0</v>
      </c>
      <c r="FYM27">
        <v>0</v>
      </c>
      <c r="FYN27">
        <v>0</v>
      </c>
      <c r="FYO27">
        <v>0</v>
      </c>
      <c r="FYP27">
        <v>0</v>
      </c>
      <c r="FYQ27">
        <v>0</v>
      </c>
      <c r="FYR27">
        <v>0</v>
      </c>
      <c r="FYS27">
        <v>0</v>
      </c>
      <c r="FYT27">
        <v>0</v>
      </c>
      <c r="FYU27">
        <v>0</v>
      </c>
      <c r="FYV27">
        <v>0</v>
      </c>
      <c r="FYW27">
        <v>0</v>
      </c>
      <c r="FYX27">
        <v>0</v>
      </c>
      <c r="FYY27">
        <v>0</v>
      </c>
      <c r="FYZ27">
        <v>0</v>
      </c>
      <c r="FZA27">
        <v>0</v>
      </c>
      <c r="FZB27">
        <v>0</v>
      </c>
      <c r="FZC27">
        <v>0</v>
      </c>
      <c r="FZD27">
        <v>0</v>
      </c>
      <c r="FZE27">
        <v>0</v>
      </c>
      <c r="FZF27">
        <v>0</v>
      </c>
      <c r="FZG27">
        <v>0</v>
      </c>
      <c r="FZH27">
        <v>0</v>
      </c>
      <c r="FZI27">
        <v>0</v>
      </c>
      <c r="FZJ27">
        <v>0</v>
      </c>
      <c r="FZK27">
        <v>0</v>
      </c>
      <c r="FZL27">
        <v>0</v>
      </c>
      <c r="FZM27">
        <v>0</v>
      </c>
      <c r="FZN27">
        <v>0</v>
      </c>
      <c r="FZO27">
        <v>0</v>
      </c>
      <c r="FZP27">
        <v>0</v>
      </c>
      <c r="FZQ27">
        <v>0</v>
      </c>
      <c r="FZR27">
        <v>0</v>
      </c>
      <c r="FZS27">
        <v>0</v>
      </c>
      <c r="FZT27">
        <v>0</v>
      </c>
      <c r="FZU27">
        <v>0</v>
      </c>
      <c r="FZV27">
        <v>0</v>
      </c>
      <c r="FZW27">
        <v>0</v>
      </c>
      <c r="FZX27">
        <v>0</v>
      </c>
      <c r="FZY27">
        <v>0</v>
      </c>
      <c r="FZZ27">
        <v>0</v>
      </c>
      <c r="GAA27">
        <v>0</v>
      </c>
      <c r="GAB27">
        <v>0</v>
      </c>
      <c r="GAC27">
        <v>0</v>
      </c>
      <c r="GAD27">
        <v>0</v>
      </c>
      <c r="GAE27">
        <v>0</v>
      </c>
      <c r="GAF27">
        <v>0</v>
      </c>
      <c r="GAG27">
        <v>0</v>
      </c>
      <c r="GAH27">
        <v>0</v>
      </c>
      <c r="GAI27">
        <v>0</v>
      </c>
      <c r="GAJ27">
        <v>0</v>
      </c>
      <c r="GAK27">
        <v>0</v>
      </c>
      <c r="GAL27">
        <v>0</v>
      </c>
      <c r="GAM27">
        <v>0</v>
      </c>
      <c r="GAN27">
        <v>0</v>
      </c>
      <c r="GAO27">
        <v>0</v>
      </c>
      <c r="GAP27">
        <v>0</v>
      </c>
      <c r="GAQ27">
        <v>0</v>
      </c>
      <c r="GAR27">
        <v>0</v>
      </c>
      <c r="GAS27">
        <v>0</v>
      </c>
      <c r="GAT27">
        <v>0</v>
      </c>
      <c r="GAU27">
        <v>0</v>
      </c>
      <c r="GAV27">
        <v>0</v>
      </c>
      <c r="GAW27">
        <v>0</v>
      </c>
      <c r="GAX27">
        <v>0</v>
      </c>
      <c r="GAY27">
        <v>0</v>
      </c>
      <c r="GAZ27">
        <v>0</v>
      </c>
      <c r="GBA27">
        <v>0</v>
      </c>
      <c r="GBB27">
        <v>0</v>
      </c>
      <c r="GBC27">
        <v>0</v>
      </c>
      <c r="GBD27">
        <v>0</v>
      </c>
      <c r="GBE27">
        <v>0</v>
      </c>
      <c r="GBF27">
        <v>0</v>
      </c>
      <c r="GBG27">
        <v>0</v>
      </c>
      <c r="GBH27">
        <v>0</v>
      </c>
      <c r="GBI27">
        <v>0</v>
      </c>
      <c r="GBJ27">
        <v>0</v>
      </c>
      <c r="GBK27">
        <v>0</v>
      </c>
      <c r="GBL27">
        <v>0</v>
      </c>
      <c r="GBM27">
        <v>0</v>
      </c>
      <c r="GBN27">
        <v>0</v>
      </c>
      <c r="GBO27">
        <v>0</v>
      </c>
      <c r="GBP27">
        <v>0</v>
      </c>
      <c r="GBQ27">
        <v>0</v>
      </c>
      <c r="GBR27">
        <v>0</v>
      </c>
      <c r="GBS27">
        <v>0</v>
      </c>
      <c r="GBT27">
        <v>0</v>
      </c>
      <c r="GBU27">
        <v>0</v>
      </c>
      <c r="GBV27">
        <v>0</v>
      </c>
      <c r="GBW27">
        <v>0</v>
      </c>
      <c r="GBX27">
        <v>0</v>
      </c>
      <c r="GBY27">
        <v>0</v>
      </c>
      <c r="GBZ27">
        <v>0</v>
      </c>
      <c r="GCA27">
        <v>0</v>
      </c>
      <c r="GCB27">
        <v>0</v>
      </c>
      <c r="GCC27">
        <v>0</v>
      </c>
      <c r="GCD27">
        <v>0</v>
      </c>
      <c r="GCE27">
        <v>0</v>
      </c>
      <c r="GCF27">
        <v>0</v>
      </c>
      <c r="GCG27">
        <v>0</v>
      </c>
      <c r="GCH27">
        <v>0</v>
      </c>
      <c r="GCI27">
        <v>0</v>
      </c>
      <c r="GCJ27">
        <v>0</v>
      </c>
      <c r="GCK27">
        <v>0</v>
      </c>
      <c r="GCL27">
        <v>0</v>
      </c>
      <c r="GCM27">
        <v>0</v>
      </c>
      <c r="GCN27">
        <v>0</v>
      </c>
      <c r="GCO27">
        <v>0</v>
      </c>
      <c r="GCP27">
        <v>0</v>
      </c>
      <c r="GCQ27">
        <v>0</v>
      </c>
      <c r="GCR27">
        <v>0</v>
      </c>
      <c r="GCS27">
        <v>0</v>
      </c>
      <c r="GCT27">
        <v>0</v>
      </c>
      <c r="GCU27">
        <v>0</v>
      </c>
      <c r="GCV27">
        <v>0</v>
      </c>
      <c r="GCW27">
        <v>0</v>
      </c>
      <c r="GCX27">
        <v>0</v>
      </c>
      <c r="GCY27">
        <v>0</v>
      </c>
      <c r="GCZ27">
        <v>0</v>
      </c>
      <c r="GDA27">
        <v>0</v>
      </c>
      <c r="GDB27">
        <v>0</v>
      </c>
      <c r="GDC27">
        <v>0</v>
      </c>
      <c r="GDD27">
        <v>0</v>
      </c>
      <c r="GDE27">
        <v>0</v>
      </c>
      <c r="GDF27">
        <v>0</v>
      </c>
      <c r="GDG27">
        <v>0</v>
      </c>
      <c r="GDH27">
        <v>0</v>
      </c>
      <c r="GDI27">
        <v>0</v>
      </c>
      <c r="GDJ27">
        <v>0</v>
      </c>
      <c r="GDK27">
        <v>0</v>
      </c>
      <c r="GDL27">
        <v>0</v>
      </c>
      <c r="GDM27">
        <v>0</v>
      </c>
      <c r="GDN27">
        <v>0</v>
      </c>
      <c r="GDO27">
        <v>0</v>
      </c>
      <c r="GDP27">
        <v>0</v>
      </c>
      <c r="GDQ27">
        <v>0</v>
      </c>
      <c r="GDR27">
        <v>0</v>
      </c>
      <c r="GDS27">
        <v>0</v>
      </c>
      <c r="GDT27">
        <v>0</v>
      </c>
      <c r="GDU27">
        <v>0</v>
      </c>
      <c r="GDV27">
        <v>0</v>
      </c>
      <c r="GDW27">
        <v>0</v>
      </c>
      <c r="GDX27">
        <v>0</v>
      </c>
      <c r="GDY27">
        <v>0</v>
      </c>
      <c r="GDZ27">
        <v>0</v>
      </c>
      <c r="GEA27">
        <v>0</v>
      </c>
      <c r="GEB27">
        <v>0</v>
      </c>
      <c r="GEC27">
        <v>0</v>
      </c>
      <c r="GED27">
        <v>0</v>
      </c>
      <c r="GEE27">
        <v>0</v>
      </c>
      <c r="GEF27">
        <v>0</v>
      </c>
      <c r="GEG27">
        <v>0</v>
      </c>
      <c r="GEH27">
        <v>0</v>
      </c>
      <c r="GEI27">
        <v>0</v>
      </c>
      <c r="GEJ27">
        <v>0</v>
      </c>
      <c r="GEK27">
        <v>0</v>
      </c>
      <c r="GEL27">
        <v>0</v>
      </c>
      <c r="GEM27">
        <v>0</v>
      </c>
      <c r="GEN27">
        <v>0</v>
      </c>
      <c r="GEO27">
        <v>0</v>
      </c>
      <c r="GEP27">
        <v>0</v>
      </c>
      <c r="GEQ27">
        <v>0</v>
      </c>
      <c r="GER27">
        <v>0</v>
      </c>
      <c r="GES27">
        <v>0</v>
      </c>
      <c r="GET27">
        <v>0</v>
      </c>
      <c r="GEU27">
        <v>0</v>
      </c>
      <c r="GEV27">
        <v>0</v>
      </c>
      <c r="GEW27">
        <v>0</v>
      </c>
      <c r="GEX27">
        <v>0</v>
      </c>
      <c r="GEY27">
        <v>0</v>
      </c>
      <c r="GEZ27">
        <v>0</v>
      </c>
      <c r="GFA27">
        <v>0</v>
      </c>
      <c r="GFB27">
        <v>0</v>
      </c>
      <c r="GFC27">
        <v>0</v>
      </c>
      <c r="GFD27">
        <v>0</v>
      </c>
      <c r="GFE27">
        <v>0</v>
      </c>
      <c r="GFF27">
        <v>0</v>
      </c>
      <c r="GFG27">
        <v>0</v>
      </c>
      <c r="GFH27">
        <v>0</v>
      </c>
      <c r="GFI27">
        <v>0</v>
      </c>
      <c r="GFJ27">
        <v>0</v>
      </c>
      <c r="GFK27">
        <v>0</v>
      </c>
      <c r="GFL27">
        <v>0</v>
      </c>
      <c r="GFM27">
        <v>0</v>
      </c>
      <c r="GFN27">
        <v>0</v>
      </c>
      <c r="GFO27">
        <v>0</v>
      </c>
      <c r="GFP27">
        <v>0</v>
      </c>
      <c r="GFQ27">
        <v>0</v>
      </c>
      <c r="GFR27">
        <v>0</v>
      </c>
      <c r="GFS27">
        <v>0</v>
      </c>
      <c r="GFT27">
        <v>0</v>
      </c>
      <c r="GFU27">
        <v>0</v>
      </c>
      <c r="GFV27">
        <v>0</v>
      </c>
      <c r="GFW27">
        <v>0</v>
      </c>
      <c r="GFX27">
        <v>0</v>
      </c>
      <c r="GFY27">
        <v>0</v>
      </c>
      <c r="GFZ27">
        <v>0</v>
      </c>
      <c r="GGA27">
        <v>0</v>
      </c>
      <c r="GGB27">
        <v>0</v>
      </c>
      <c r="GGC27">
        <v>0</v>
      </c>
      <c r="GGD27">
        <v>0</v>
      </c>
      <c r="GGE27">
        <v>0</v>
      </c>
      <c r="GGF27">
        <v>0</v>
      </c>
      <c r="GGG27">
        <v>0</v>
      </c>
      <c r="GGH27">
        <v>0</v>
      </c>
      <c r="GGI27">
        <v>0</v>
      </c>
      <c r="GGJ27">
        <v>0</v>
      </c>
      <c r="GGK27">
        <v>0</v>
      </c>
      <c r="GGL27">
        <v>0</v>
      </c>
      <c r="GGM27">
        <v>0</v>
      </c>
      <c r="GGN27">
        <v>0</v>
      </c>
      <c r="GGO27">
        <v>0</v>
      </c>
      <c r="GGP27">
        <v>0</v>
      </c>
      <c r="GGQ27">
        <v>0</v>
      </c>
      <c r="GGR27">
        <v>0</v>
      </c>
      <c r="GGS27">
        <v>0</v>
      </c>
      <c r="GGT27">
        <v>0</v>
      </c>
      <c r="GGU27">
        <v>0</v>
      </c>
      <c r="GGV27">
        <v>0</v>
      </c>
      <c r="GGW27">
        <v>0</v>
      </c>
      <c r="GGX27">
        <v>0</v>
      </c>
      <c r="GGY27">
        <v>0</v>
      </c>
      <c r="GGZ27">
        <v>0</v>
      </c>
      <c r="GHA27">
        <v>0</v>
      </c>
      <c r="GHB27">
        <v>0</v>
      </c>
      <c r="GHC27">
        <v>0</v>
      </c>
      <c r="GHD27">
        <v>0</v>
      </c>
      <c r="GHE27">
        <v>0</v>
      </c>
      <c r="GHF27">
        <v>0</v>
      </c>
      <c r="GHG27">
        <v>0</v>
      </c>
      <c r="GHH27">
        <v>0</v>
      </c>
      <c r="GHI27">
        <v>0</v>
      </c>
      <c r="GHJ27">
        <v>0</v>
      </c>
      <c r="GHK27">
        <v>0</v>
      </c>
      <c r="GHL27">
        <v>0</v>
      </c>
      <c r="GHM27">
        <v>0</v>
      </c>
      <c r="GHN27">
        <v>0</v>
      </c>
      <c r="GHO27">
        <v>0</v>
      </c>
      <c r="GHP27">
        <v>0</v>
      </c>
      <c r="GHQ27">
        <v>0</v>
      </c>
      <c r="GHR27">
        <v>0</v>
      </c>
      <c r="GHS27">
        <v>0</v>
      </c>
      <c r="GHT27">
        <v>0</v>
      </c>
      <c r="GHU27">
        <v>0</v>
      </c>
      <c r="GHV27">
        <v>0</v>
      </c>
      <c r="GHW27">
        <v>0</v>
      </c>
      <c r="GHX27">
        <v>0</v>
      </c>
      <c r="GHY27">
        <v>0</v>
      </c>
      <c r="GHZ27">
        <v>0</v>
      </c>
      <c r="GIA27">
        <v>0</v>
      </c>
      <c r="GIB27">
        <v>0</v>
      </c>
      <c r="GIC27">
        <v>0</v>
      </c>
      <c r="GID27">
        <v>0</v>
      </c>
      <c r="GIE27">
        <v>0</v>
      </c>
      <c r="GIF27">
        <v>0</v>
      </c>
      <c r="GIG27">
        <v>0</v>
      </c>
      <c r="GIH27">
        <v>0</v>
      </c>
      <c r="GII27">
        <v>0</v>
      </c>
      <c r="GIJ27">
        <v>0</v>
      </c>
      <c r="GIK27">
        <v>0</v>
      </c>
      <c r="GIL27">
        <v>0</v>
      </c>
      <c r="GIM27">
        <v>0</v>
      </c>
      <c r="GIN27">
        <v>0</v>
      </c>
      <c r="GIO27">
        <v>0</v>
      </c>
      <c r="GIP27">
        <v>0</v>
      </c>
      <c r="GIQ27">
        <v>0</v>
      </c>
      <c r="GIR27">
        <v>0</v>
      </c>
      <c r="GIS27">
        <v>0</v>
      </c>
      <c r="GIT27">
        <v>0</v>
      </c>
      <c r="GIU27">
        <v>0</v>
      </c>
      <c r="GIV27">
        <v>0</v>
      </c>
      <c r="GIW27">
        <v>0</v>
      </c>
      <c r="GIX27">
        <v>0</v>
      </c>
      <c r="GIY27">
        <v>0</v>
      </c>
      <c r="GIZ27">
        <v>0</v>
      </c>
      <c r="GJA27">
        <v>0</v>
      </c>
      <c r="GJB27">
        <v>0</v>
      </c>
      <c r="GJC27">
        <v>0</v>
      </c>
      <c r="GJD27">
        <v>0</v>
      </c>
      <c r="GJE27">
        <v>0</v>
      </c>
      <c r="GJF27">
        <v>0</v>
      </c>
      <c r="GJG27">
        <v>0</v>
      </c>
      <c r="GJH27">
        <v>0</v>
      </c>
      <c r="GJI27">
        <v>0</v>
      </c>
      <c r="GJJ27">
        <v>0</v>
      </c>
      <c r="GJK27">
        <v>0</v>
      </c>
      <c r="GJL27">
        <v>0</v>
      </c>
      <c r="GJM27">
        <v>0</v>
      </c>
      <c r="GJN27">
        <v>0</v>
      </c>
      <c r="GJO27">
        <v>0</v>
      </c>
      <c r="GJP27">
        <v>0</v>
      </c>
      <c r="GJQ27">
        <v>0</v>
      </c>
      <c r="GJR27">
        <v>0</v>
      </c>
      <c r="GJS27">
        <v>0</v>
      </c>
      <c r="GJT27">
        <v>0</v>
      </c>
      <c r="GJU27">
        <v>0</v>
      </c>
      <c r="GJV27">
        <v>0</v>
      </c>
      <c r="GJW27">
        <v>0</v>
      </c>
      <c r="GJX27">
        <v>0</v>
      </c>
      <c r="GJY27">
        <v>0</v>
      </c>
      <c r="GJZ27">
        <v>0</v>
      </c>
      <c r="GKA27">
        <v>0</v>
      </c>
      <c r="GKB27">
        <v>0</v>
      </c>
      <c r="GKC27">
        <v>0</v>
      </c>
      <c r="GKD27">
        <v>0</v>
      </c>
      <c r="GKE27">
        <v>0</v>
      </c>
      <c r="GKF27">
        <v>0</v>
      </c>
      <c r="GKG27">
        <v>0</v>
      </c>
      <c r="GKH27">
        <v>0</v>
      </c>
      <c r="GKI27">
        <v>0</v>
      </c>
      <c r="GKJ27">
        <v>0</v>
      </c>
      <c r="GKK27">
        <v>0</v>
      </c>
      <c r="GKL27">
        <v>0</v>
      </c>
      <c r="GKM27">
        <v>0</v>
      </c>
      <c r="GKN27">
        <v>0</v>
      </c>
      <c r="GKO27">
        <v>0</v>
      </c>
      <c r="GKP27">
        <v>0</v>
      </c>
      <c r="GKQ27">
        <v>0</v>
      </c>
      <c r="GKR27">
        <v>0</v>
      </c>
      <c r="GKS27">
        <v>0</v>
      </c>
      <c r="GKT27">
        <v>0</v>
      </c>
      <c r="GKU27">
        <v>0</v>
      </c>
      <c r="GKV27">
        <v>0</v>
      </c>
      <c r="GKW27">
        <v>0</v>
      </c>
      <c r="GKX27">
        <v>0</v>
      </c>
      <c r="GKY27">
        <v>0</v>
      </c>
      <c r="GKZ27">
        <v>0</v>
      </c>
      <c r="GLA27">
        <v>0</v>
      </c>
      <c r="GLB27">
        <v>0</v>
      </c>
      <c r="GLC27">
        <v>0</v>
      </c>
      <c r="GLD27">
        <v>0</v>
      </c>
      <c r="GLE27">
        <v>0</v>
      </c>
      <c r="GLF27">
        <v>0</v>
      </c>
      <c r="GLG27">
        <v>0</v>
      </c>
      <c r="GLH27">
        <v>0</v>
      </c>
      <c r="GLI27">
        <v>0</v>
      </c>
      <c r="GLJ27">
        <v>0</v>
      </c>
      <c r="GLK27">
        <v>0</v>
      </c>
      <c r="GLL27">
        <v>0</v>
      </c>
      <c r="GLM27">
        <v>0</v>
      </c>
      <c r="GLN27">
        <v>0</v>
      </c>
      <c r="GLO27">
        <v>0</v>
      </c>
      <c r="GLP27">
        <v>0</v>
      </c>
      <c r="GLQ27">
        <v>0</v>
      </c>
      <c r="GLR27">
        <v>0</v>
      </c>
      <c r="GLS27">
        <v>0</v>
      </c>
      <c r="GLT27">
        <v>0</v>
      </c>
      <c r="GLU27">
        <v>0</v>
      </c>
      <c r="GLV27">
        <v>0</v>
      </c>
      <c r="GLW27">
        <v>0</v>
      </c>
      <c r="GLX27">
        <v>0</v>
      </c>
      <c r="GLY27">
        <v>0</v>
      </c>
      <c r="GLZ27">
        <v>0</v>
      </c>
      <c r="GMA27">
        <v>0</v>
      </c>
      <c r="GMB27">
        <v>0</v>
      </c>
      <c r="GMC27">
        <v>0</v>
      </c>
      <c r="GMD27">
        <v>0</v>
      </c>
      <c r="GME27">
        <v>0</v>
      </c>
      <c r="GMF27">
        <v>0</v>
      </c>
      <c r="GMG27">
        <v>0</v>
      </c>
      <c r="GMH27">
        <v>0</v>
      </c>
      <c r="GMI27">
        <v>0</v>
      </c>
      <c r="GMJ27">
        <v>0</v>
      </c>
      <c r="GMK27">
        <v>0</v>
      </c>
      <c r="GML27">
        <v>0</v>
      </c>
      <c r="GMM27">
        <v>0</v>
      </c>
      <c r="GMN27">
        <v>0</v>
      </c>
      <c r="GMO27">
        <v>0</v>
      </c>
      <c r="GMP27">
        <v>0</v>
      </c>
      <c r="GMQ27">
        <v>0</v>
      </c>
      <c r="GMR27">
        <v>0</v>
      </c>
      <c r="GMS27">
        <v>0</v>
      </c>
      <c r="GMT27">
        <v>0</v>
      </c>
      <c r="GMU27">
        <v>0</v>
      </c>
      <c r="GMV27">
        <v>0</v>
      </c>
      <c r="GMW27">
        <v>0</v>
      </c>
      <c r="GMX27">
        <v>0</v>
      </c>
      <c r="GMY27">
        <v>0</v>
      </c>
      <c r="GMZ27">
        <v>0</v>
      </c>
      <c r="GNA27">
        <v>0</v>
      </c>
      <c r="GNB27">
        <v>0</v>
      </c>
      <c r="GNC27">
        <v>0</v>
      </c>
      <c r="GND27">
        <v>0</v>
      </c>
      <c r="GNE27">
        <v>0</v>
      </c>
      <c r="GNF27">
        <v>0</v>
      </c>
      <c r="GNG27">
        <v>0</v>
      </c>
      <c r="GNH27">
        <v>0</v>
      </c>
      <c r="GNI27">
        <v>0</v>
      </c>
      <c r="GNJ27">
        <v>0</v>
      </c>
      <c r="GNK27">
        <v>0</v>
      </c>
      <c r="GNL27">
        <v>0</v>
      </c>
      <c r="GNM27">
        <v>0</v>
      </c>
      <c r="GNN27">
        <v>0</v>
      </c>
      <c r="GNO27">
        <v>0</v>
      </c>
      <c r="GNP27">
        <v>0</v>
      </c>
      <c r="GNQ27">
        <v>0</v>
      </c>
      <c r="GNR27">
        <v>0</v>
      </c>
      <c r="GNS27">
        <v>0</v>
      </c>
      <c r="GNT27">
        <v>0</v>
      </c>
      <c r="GNU27">
        <v>0</v>
      </c>
      <c r="GNV27">
        <v>0</v>
      </c>
      <c r="GNW27">
        <v>0</v>
      </c>
      <c r="GNX27">
        <v>0</v>
      </c>
      <c r="GNY27">
        <v>0</v>
      </c>
      <c r="GNZ27">
        <v>0</v>
      </c>
      <c r="GOA27">
        <v>0</v>
      </c>
      <c r="GOB27">
        <v>0</v>
      </c>
      <c r="GOC27">
        <v>0</v>
      </c>
      <c r="GOD27">
        <v>0</v>
      </c>
      <c r="GOE27">
        <v>0</v>
      </c>
      <c r="GOF27">
        <v>0</v>
      </c>
      <c r="GOG27">
        <v>0</v>
      </c>
      <c r="GOH27">
        <v>0</v>
      </c>
      <c r="GOI27">
        <v>0</v>
      </c>
      <c r="GOJ27">
        <v>0</v>
      </c>
      <c r="GOK27">
        <v>0</v>
      </c>
      <c r="GOL27">
        <v>0</v>
      </c>
      <c r="GOM27">
        <v>0</v>
      </c>
      <c r="GON27">
        <v>0</v>
      </c>
      <c r="GOO27">
        <v>0</v>
      </c>
      <c r="GOP27">
        <v>0</v>
      </c>
      <c r="GOQ27">
        <v>0</v>
      </c>
      <c r="GOR27">
        <v>0</v>
      </c>
      <c r="GOS27">
        <v>0</v>
      </c>
      <c r="GOT27">
        <v>0</v>
      </c>
      <c r="GOU27">
        <v>0</v>
      </c>
      <c r="GOV27">
        <v>0</v>
      </c>
      <c r="GOW27">
        <v>0</v>
      </c>
      <c r="GOX27">
        <v>0</v>
      </c>
      <c r="GOY27">
        <v>0</v>
      </c>
      <c r="GOZ27">
        <v>0</v>
      </c>
      <c r="GPA27">
        <v>0</v>
      </c>
      <c r="GPB27">
        <v>0</v>
      </c>
      <c r="GPC27">
        <v>0</v>
      </c>
      <c r="GPD27">
        <v>0</v>
      </c>
      <c r="GPE27">
        <v>0</v>
      </c>
      <c r="GPF27">
        <v>0</v>
      </c>
      <c r="GPG27">
        <v>0</v>
      </c>
      <c r="GPH27">
        <v>0</v>
      </c>
      <c r="GPI27">
        <v>0</v>
      </c>
      <c r="GPJ27">
        <v>0</v>
      </c>
      <c r="GPK27">
        <v>0</v>
      </c>
      <c r="GPL27">
        <v>0</v>
      </c>
      <c r="GPM27">
        <v>0</v>
      </c>
      <c r="GPN27">
        <v>0</v>
      </c>
      <c r="GPO27">
        <v>0</v>
      </c>
      <c r="GPP27">
        <v>0</v>
      </c>
      <c r="GPQ27">
        <v>0</v>
      </c>
      <c r="GPR27">
        <v>0</v>
      </c>
      <c r="GPS27">
        <v>0</v>
      </c>
      <c r="GPT27">
        <v>0</v>
      </c>
      <c r="GPU27">
        <v>0</v>
      </c>
      <c r="GPV27">
        <v>0</v>
      </c>
      <c r="GPW27">
        <v>0</v>
      </c>
      <c r="GPX27">
        <v>0</v>
      </c>
      <c r="GPY27">
        <v>0</v>
      </c>
      <c r="GPZ27">
        <v>0</v>
      </c>
      <c r="GQA27">
        <v>0</v>
      </c>
      <c r="GQB27">
        <v>0</v>
      </c>
      <c r="GQC27">
        <v>0</v>
      </c>
      <c r="GQD27">
        <v>0</v>
      </c>
      <c r="GQE27">
        <v>0</v>
      </c>
      <c r="GQF27">
        <v>0</v>
      </c>
      <c r="GQG27">
        <v>0</v>
      </c>
      <c r="GQH27">
        <v>0</v>
      </c>
      <c r="GQI27">
        <v>0</v>
      </c>
      <c r="GQJ27">
        <v>0</v>
      </c>
      <c r="GQK27">
        <v>0</v>
      </c>
      <c r="GQL27">
        <v>0</v>
      </c>
      <c r="GQM27">
        <v>0</v>
      </c>
      <c r="GQN27">
        <v>0</v>
      </c>
      <c r="GQO27">
        <v>0</v>
      </c>
      <c r="GQP27">
        <v>0</v>
      </c>
      <c r="GQQ27">
        <v>0</v>
      </c>
      <c r="GQR27">
        <v>0</v>
      </c>
      <c r="GQS27">
        <v>0</v>
      </c>
      <c r="GQT27">
        <v>0</v>
      </c>
      <c r="GQU27">
        <v>0</v>
      </c>
      <c r="GQV27">
        <v>0</v>
      </c>
      <c r="GQW27">
        <v>0</v>
      </c>
      <c r="GQX27">
        <v>0</v>
      </c>
      <c r="GQY27">
        <v>0</v>
      </c>
      <c r="GQZ27">
        <v>0</v>
      </c>
      <c r="GRA27">
        <v>0</v>
      </c>
      <c r="GRB27">
        <v>0</v>
      </c>
      <c r="GRC27">
        <v>0</v>
      </c>
      <c r="GRD27">
        <v>0</v>
      </c>
      <c r="GRE27">
        <v>0</v>
      </c>
      <c r="GRF27">
        <v>0</v>
      </c>
      <c r="GRG27">
        <v>0</v>
      </c>
      <c r="GRH27">
        <v>0</v>
      </c>
      <c r="GRI27">
        <v>0</v>
      </c>
      <c r="GRJ27">
        <v>0</v>
      </c>
      <c r="GRK27">
        <v>0</v>
      </c>
      <c r="GRL27">
        <v>0</v>
      </c>
      <c r="GRM27">
        <v>0</v>
      </c>
      <c r="GRN27">
        <v>0</v>
      </c>
      <c r="GRO27">
        <v>0</v>
      </c>
      <c r="GRP27">
        <v>0</v>
      </c>
      <c r="GRQ27">
        <v>0</v>
      </c>
      <c r="GRR27">
        <v>0</v>
      </c>
      <c r="GRS27">
        <v>0</v>
      </c>
      <c r="GRT27">
        <v>0</v>
      </c>
      <c r="GRU27">
        <v>0</v>
      </c>
      <c r="GRV27">
        <v>0</v>
      </c>
      <c r="GRW27">
        <v>0</v>
      </c>
      <c r="GRX27">
        <v>0</v>
      </c>
      <c r="GRY27">
        <v>0</v>
      </c>
      <c r="GRZ27">
        <v>0</v>
      </c>
      <c r="GSA27">
        <v>0</v>
      </c>
      <c r="GSB27">
        <v>0</v>
      </c>
      <c r="GSC27">
        <v>0</v>
      </c>
      <c r="GSD27">
        <v>0</v>
      </c>
      <c r="GSE27">
        <v>0</v>
      </c>
      <c r="GSF27">
        <v>0</v>
      </c>
      <c r="GSG27">
        <v>0</v>
      </c>
      <c r="GSH27">
        <v>0</v>
      </c>
      <c r="GSI27">
        <v>0</v>
      </c>
      <c r="GSJ27">
        <v>0</v>
      </c>
      <c r="GSK27">
        <v>0</v>
      </c>
      <c r="GSL27">
        <v>0</v>
      </c>
      <c r="GSM27">
        <v>0</v>
      </c>
      <c r="GSN27">
        <v>0</v>
      </c>
      <c r="GSO27">
        <v>0</v>
      </c>
      <c r="GSP27">
        <v>0</v>
      </c>
      <c r="GSQ27">
        <v>0</v>
      </c>
      <c r="GSR27">
        <v>0</v>
      </c>
      <c r="GSS27">
        <v>0</v>
      </c>
      <c r="GST27">
        <v>0</v>
      </c>
      <c r="GSU27">
        <v>0</v>
      </c>
      <c r="GSV27">
        <v>0</v>
      </c>
      <c r="GSW27">
        <v>0</v>
      </c>
      <c r="GSX27">
        <v>0</v>
      </c>
      <c r="GSY27">
        <v>0</v>
      </c>
      <c r="GSZ27">
        <v>0</v>
      </c>
      <c r="GTA27">
        <v>0</v>
      </c>
      <c r="GTB27">
        <v>0</v>
      </c>
      <c r="GTC27">
        <v>0</v>
      </c>
      <c r="GTD27">
        <v>0</v>
      </c>
      <c r="GTE27">
        <v>0</v>
      </c>
      <c r="GTF27">
        <v>0</v>
      </c>
      <c r="GTG27">
        <v>0</v>
      </c>
      <c r="GTH27">
        <v>0</v>
      </c>
      <c r="GTI27">
        <v>0</v>
      </c>
      <c r="GTJ27">
        <v>0</v>
      </c>
      <c r="GTK27">
        <v>0</v>
      </c>
      <c r="GTL27">
        <v>0</v>
      </c>
      <c r="GTM27">
        <v>0</v>
      </c>
      <c r="GTN27">
        <v>0</v>
      </c>
      <c r="GTO27">
        <v>0</v>
      </c>
      <c r="GTP27">
        <v>0</v>
      </c>
      <c r="GTQ27">
        <v>0</v>
      </c>
      <c r="GTR27">
        <v>0</v>
      </c>
      <c r="GTS27">
        <v>0</v>
      </c>
      <c r="GTT27">
        <v>0</v>
      </c>
      <c r="GTU27">
        <v>0</v>
      </c>
      <c r="GTV27">
        <v>0</v>
      </c>
      <c r="GTW27">
        <v>0</v>
      </c>
      <c r="GTX27">
        <v>0</v>
      </c>
      <c r="GTY27">
        <v>0</v>
      </c>
      <c r="GTZ27">
        <v>0</v>
      </c>
      <c r="GUA27">
        <v>0</v>
      </c>
      <c r="GUB27">
        <v>0</v>
      </c>
      <c r="GUC27">
        <v>0</v>
      </c>
      <c r="GUD27">
        <v>0</v>
      </c>
      <c r="GUE27">
        <v>0</v>
      </c>
      <c r="GUF27">
        <v>0</v>
      </c>
      <c r="GUG27">
        <v>0</v>
      </c>
      <c r="GUH27">
        <v>0</v>
      </c>
      <c r="GUI27">
        <v>0</v>
      </c>
      <c r="GUJ27">
        <v>0</v>
      </c>
      <c r="GUK27">
        <v>0</v>
      </c>
      <c r="GUL27">
        <v>0</v>
      </c>
      <c r="GUM27">
        <v>0</v>
      </c>
      <c r="GUN27">
        <v>0</v>
      </c>
      <c r="GUO27">
        <v>0</v>
      </c>
      <c r="GUP27">
        <v>0</v>
      </c>
      <c r="GUQ27">
        <v>0</v>
      </c>
      <c r="GUR27">
        <v>0</v>
      </c>
      <c r="GUS27">
        <v>0</v>
      </c>
      <c r="GUT27">
        <v>0</v>
      </c>
      <c r="GUU27">
        <v>0</v>
      </c>
      <c r="GUV27">
        <v>0</v>
      </c>
      <c r="GUW27">
        <v>0</v>
      </c>
      <c r="GUX27">
        <v>0</v>
      </c>
      <c r="GUY27">
        <v>0</v>
      </c>
      <c r="GUZ27">
        <v>0</v>
      </c>
      <c r="GVA27">
        <v>0</v>
      </c>
      <c r="GVB27">
        <v>0</v>
      </c>
      <c r="GVC27">
        <v>0</v>
      </c>
      <c r="GVD27">
        <v>0</v>
      </c>
      <c r="GVE27">
        <v>0</v>
      </c>
      <c r="GVF27">
        <v>0</v>
      </c>
      <c r="GVG27">
        <v>0</v>
      </c>
      <c r="GVH27">
        <v>0</v>
      </c>
      <c r="GVI27">
        <v>0</v>
      </c>
      <c r="GVJ27">
        <v>0</v>
      </c>
      <c r="GVK27">
        <v>0</v>
      </c>
      <c r="GVL27">
        <v>0</v>
      </c>
      <c r="GVM27">
        <v>0</v>
      </c>
      <c r="GVN27">
        <v>0</v>
      </c>
      <c r="GVO27">
        <v>0</v>
      </c>
      <c r="GVP27">
        <v>0</v>
      </c>
      <c r="GVQ27">
        <v>0</v>
      </c>
      <c r="GVR27">
        <v>0</v>
      </c>
      <c r="GVS27">
        <v>0</v>
      </c>
      <c r="GVT27">
        <v>0</v>
      </c>
      <c r="GVU27">
        <v>0</v>
      </c>
      <c r="GVV27">
        <v>0</v>
      </c>
      <c r="GVW27">
        <v>0</v>
      </c>
      <c r="GVX27">
        <v>0</v>
      </c>
      <c r="GVY27">
        <v>0</v>
      </c>
      <c r="GVZ27">
        <v>0</v>
      </c>
      <c r="GWA27">
        <v>0</v>
      </c>
      <c r="GWB27">
        <v>0</v>
      </c>
      <c r="GWC27">
        <v>0</v>
      </c>
      <c r="GWD27">
        <v>0</v>
      </c>
      <c r="GWE27">
        <v>0</v>
      </c>
      <c r="GWF27">
        <v>0</v>
      </c>
      <c r="GWG27">
        <v>0</v>
      </c>
      <c r="GWH27">
        <v>0</v>
      </c>
      <c r="GWI27">
        <v>0</v>
      </c>
      <c r="GWJ27">
        <v>0</v>
      </c>
      <c r="GWK27">
        <v>0</v>
      </c>
      <c r="GWL27">
        <v>0</v>
      </c>
      <c r="GWM27">
        <v>0</v>
      </c>
      <c r="GWN27">
        <v>0</v>
      </c>
      <c r="GWO27">
        <v>0</v>
      </c>
      <c r="GWP27">
        <v>0</v>
      </c>
      <c r="GWQ27">
        <v>0</v>
      </c>
      <c r="GWR27">
        <v>0</v>
      </c>
      <c r="GWS27">
        <v>0</v>
      </c>
      <c r="GWT27">
        <v>0</v>
      </c>
      <c r="GWU27">
        <v>0</v>
      </c>
      <c r="GWV27">
        <v>0</v>
      </c>
      <c r="GWW27">
        <v>0</v>
      </c>
      <c r="GWX27">
        <v>0</v>
      </c>
      <c r="GWY27">
        <v>0</v>
      </c>
      <c r="GWZ27">
        <v>0</v>
      </c>
      <c r="GXA27">
        <v>0</v>
      </c>
      <c r="GXB27">
        <v>0</v>
      </c>
      <c r="GXC27">
        <v>0</v>
      </c>
      <c r="GXD27">
        <v>0</v>
      </c>
      <c r="GXE27">
        <v>0</v>
      </c>
      <c r="GXF27">
        <v>0</v>
      </c>
      <c r="GXG27">
        <v>0</v>
      </c>
      <c r="GXH27">
        <v>0</v>
      </c>
      <c r="GXI27">
        <v>0</v>
      </c>
      <c r="GXJ27">
        <v>0</v>
      </c>
      <c r="GXK27">
        <v>0</v>
      </c>
      <c r="GXL27">
        <v>0</v>
      </c>
      <c r="GXM27">
        <v>0</v>
      </c>
      <c r="GXN27">
        <v>0</v>
      </c>
      <c r="GXO27">
        <v>0</v>
      </c>
      <c r="GXP27">
        <v>0</v>
      </c>
      <c r="GXQ27">
        <v>0</v>
      </c>
      <c r="GXR27">
        <v>0</v>
      </c>
      <c r="GXS27">
        <v>0</v>
      </c>
      <c r="GXT27">
        <v>0</v>
      </c>
      <c r="GXU27">
        <v>0</v>
      </c>
      <c r="GXV27">
        <v>0</v>
      </c>
      <c r="GXW27">
        <v>0</v>
      </c>
      <c r="GXX27">
        <v>0</v>
      </c>
      <c r="GXY27">
        <v>0</v>
      </c>
      <c r="GXZ27">
        <v>0</v>
      </c>
      <c r="GYA27">
        <v>0</v>
      </c>
      <c r="GYB27">
        <v>0</v>
      </c>
      <c r="GYC27">
        <v>0</v>
      </c>
      <c r="GYD27">
        <v>0</v>
      </c>
      <c r="GYE27">
        <v>0</v>
      </c>
      <c r="GYF27">
        <v>0</v>
      </c>
      <c r="GYG27">
        <v>0</v>
      </c>
      <c r="GYH27">
        <v>0</v>
      </c>
      <c r="GYI27">
        <v>0</v>
      </c>
      <c r="GYJ27">
        <v>0</v>
      </c>
      <c r="GYK27">
        <v>0</v>
      </c>
      <c r="GYL27">
        <v>0</v>
      </c>
      <c r="GYM27">
        <v>0</v>
      </c>
      <c r="GYN27">
        <v>0</v>
      </c>
      <c r="GYO27">
        <v>0</v>
      </c>
      <c r="GYP27">
        <v>0</v>
      </c>
      <c r="GYQ27">
        <v>0</v>
      </c>
      <c r="GYR27">
        <v>0</v>
      </c>
      <c r="GYS27">
        <v>0</v>
      </c>
      <c r="GYT27">
        <v>0</v>
      </c>
      <c r="GYU27">
        <v>0</v>
      </c>
      <c r="GYV27">
        <v>0</v>
      </c>
      <c r="GYW27">
        <v>0</v>
      </c>
      <c r="GYX27">
        <v>0</v>
      </c>
      <c r="GYY27">
        <v>0</v>
      </c>
      <c r="GYZ27">
        <v>0</v>
      </c>
      <c r="GZA27">
        <v>0</v>
      </c>
      <c r="GZB27">
        <v>0</v>
      </c>
      <c r="GZC27">
        <v>0</v>
      </c>
      <c r="GZD27">
        <v>0</v>
      </c>
      <c r="GZE27">
        <v>0</v>
      </c>
      <c r="GZF27">
        <v>0</v>
      </c>
      <c r="GZG27">
        <v>0</v>
      </c>
      <c r="GZH27">
        <v>0</v>
      </c>
      <c r="GZI27">
        <v>0</v>
      </c>
      <c r="GZJ27">
        <v>0</v>
      </c>
      <c r="GZK27">
        <v>0</v>
      </c>
      <c r="GZL27">
        <v>0</v>
      </c>
      <c r="GZM27">
        <v>0</v>
      </c>
      <c r="GZN27">
        <v>0</v>
      </c>
      <c r="GZO27">
        <v>0</v>
      </c>
      <c r="GZP27">
        <v>0</v>
      </c>
      <c r="GZQ27">
        <v>0</v>
      </c>
      <c r="GZR27">
        <v>0</v>
      </c>
      <c r="GZS27">
        <v>0</v>
      </c>
      <c r="GZT27">
        <v>0</v>
      </c>
      <c r="GZU27">
        <v>0</v>
      </c>
      <c r="GZV27">
        <v>0</v>
      </c>
      <c r="GZW27">
        <v>0</v>
      </c>
      <c r="GZX27">
        <v>0</v>
      </c>
      <c r="GZY27">
        <v>0</v>
      </c>
      <c r="GZZ27">
        <v>0</v>
      </c>
      <c r="HAA27">
        <v>0</v>
      </c>
      <c r="HAB27">
        <v>0</v>
      </c>
      <c r="HAC27">
        <v>0</v>
      </c>
      <c r="HAD27">
        <v>0</v>
      </c>
      <c r="HAE27">
        <v>0</v>
      </c>
      <c r="HAF27">
        <v>0</v>
      </c>
      <c r="HAG27">
        <v>0</v>
      </c>
      <c r="HAH27">
        <v>0</v>
      </c>
      <c r="HAI27">
        <v>0</v>
      </c>
      <c r="HAJ27">
        <v>0</v>
      </c>
      <c r="HAK27">
        <v>0</v>
      </c>
      <c r="HAL27">
        <v>0</v>
      </c>
      <c r="HAM27">
        <v>0</v>
      </c>
      <c r="HAN27">
        <v>0</v>
      </c>
      <c r="HAO27">
        <v>0</v>
      </c>
      <c r="HAP27">
        <v>0</v>
      </c>
      <c r="HAQ27">
        <v>0</v>
      </c>
      <c r="HAR27">
        <v>0</v>
      </c>
      <c r="HAS27">
        <v>0</v>
      </c>
      <c r="HAT27">
        <v>0</v>
      </c>
      <c r="HAU27">
        <v>0</v>
      </c>
      <c r="HAV27">
        <v>0</v>
      </c>
      <c r="HAW27">
        <v>0</v>
      </c>
      <c r="HAX27">
        <v>0</v>
      </c>
      <c r="HAY27">
        <v>0</v>
      </c>
      <c r="HAZ27">
        <v>0</v>
      </c>
      <c r="HBA27">
        <v>0</v>
      </c>
      <c r="HBB27">
        <v>0</v>
      </c>
      <c r="HBC27">
        <v>0</v>
      </c>
      <c r="HBD27">
        <v>0</v>
      </c>
      <c r="HBE27">
        <v>0</v>
      </c>
      <c r="HBF27">
        <v>0</v>
      </c>
      <c r="HBG27">
        <v>0</v>
      </c>
      <c r="HBH27">
        <v>0</v>
      </c>
      <c r="HBI27">
        <v>0</v>
      </c>
      <c r="HBJ27">
        <v>0</v>
      </c>
      <c r="HBK27">
        <v>0</v>
      </c>
      <c r="HBL27">
        <v>0</v>
      </c>
      <c r="HBM27">
        <v>0</v>
      </c>
      <c r="HBN27">
        <v>0</v>
      </c>
      <c r="HBO27">
        <v>0</v>
      </c>
      <c r="HBP27">
        <v>0</v>
      </c>
      <c r="HBQ27">
        <v>0</v>
      </c>
      <c r="HBR27">
        <v>0</v>
      </c>
      <c r="HBS27">
        <v>0</v>
      </c>
      <c r="HBT27">
        <v>0</v>
      </c>
      <c r="HBU27">
        <v>0</v>
      </c>
      <c r="HBV27">
        <v>0</v>
      </c>
      <c r="HBW27">
        <v>0</v>
      </c>
      <c r="HBX27">
        <v>0</v>
      </c>
      <c r="HBY27">
        <v>0</v>
      </c>
      <c r="HBZ27">
        <v>0</v>
      </c>
      <c r="HCA27">
        <v>0</v>
      </c>
      <c r="HCB27">
        <v>0</v>
      </c>
      <c r="HCC27">
        <v>0</v>
      </c>
      <c r="HCD27">
        <v>0</v>
      </c>
      <c r="HCE27">
        <v>0</v>
      </c>
      <c r="HCF27">
        <v>0</v>
      </c>
      <c r="HCG27">
        <v>0</v>
      </c>
      <c r="HCH27">
        <v>0</v>
      </c>
      <c r="HCI27">
        <v>0</v>
      </c>
      <c r="HCJ27">
        <v>0</v>
      </c>
      <c r="HCK27">
        <v>0</v>
      </c>
      <c r="HCL27">
        <v>0</v>
      </c>
      <c r="HCM27">
        <v>0</v>
      </c>
      <c r="HCN27">
        <v>0</v>
      </c>
      <c r="HCO27">
        <v>0</v>
      </c>
      <c r="HCP27">
        <v>0</v>
      </c>
      <c r="HCQ27">
        <v>0</v>
      </c>
      <c r="HCR27">
        <v>0</v>
      </c>
      <c r="HCS27">
        <v>0</v>
      </c>
      <c r="HCT27">
        <v>0</v>
      </c>
      <c r="HCU27">
        <v>0</v>
      </c>
      <c r="HCV27">
        <v>0</v>
      </c>
      <c r="HCW27">
        <v>0</v>
      </c>
      <c r="HCX27">
        <v>0</v>
      </c>
      <c r="HCY27">
        <v>0</v>
      </c>
      <c r="HCZ27">
        <v>0</v>
      </c>
      <c r="HDA27">
        <v>0</v>
      </c>
      <c r="HDB27">
        <v>0</v>
      </c>
      <c r="HDC27">
        <v>0</v>
      </c>
      <c r="HDD27">
        <v>0</v>
      </c>
      <c r="HDE27">
        <v>0</v>
      </c>
      <c r="HDF27">
        <v>0</v>
      </c>
      <c r="HDG27">
        <v>0</v>
      </c>
      <c r="HDH27">
        <v>0</v>
      </c>
      <c r="HDI27">
        <v>0</v>
      </c>
      <c r="HDJ27">
        <v>0</v>
      </c>
      <c r="HDK27">
        <v>0</v>
      </c>
      <c r="HDL27">
        <v>0</v>
      </c>
      <c r="HDM27">
        <v>0</v>
      </c>
      <c r="HDN27">
        <v>0</v>
      </c>
      <c r="HDO27">
        <v>0</v>
      </c>
      <c r="HDP27">
        <v>0</v>
      </c>
      <c r="HDQ27">
        <v>0</v>
      </c>
      <c r="HDR27">
        <v>0</v>
      </c>
      <c r="HDS27">
        <v>0</v>
      </c>
      <c r="HDT27">
        <v>0</v>
      </c>
      <c r="HDU27">
        <v>0</v>
      </c>
      <c r="HDV27">
        <v>0</v>
      </c>
      <c r="HDW27">
        <v>0</v>
      </c>
      <c r="HDX27">
        <v>0</v>
      </c>
      <c r="HDY27">
        <v>0</v>
      </c>
      <c r="HDZ27">
        <v>0</v>
      </c>
      <c r="HEA27">
        <v>0</v>
      </c>
      <c r="HEB27">
        <v>0</v>
      </c>
      <c r="HEC27">
        <v>0</v>
      </c>
      <c r="HED27">
        <v>0</v>
      </c>
      <c r="HEE27">
        <v>0</v>
      </c>
      <c r="HEF27">
        <v>0</v>
      </c>
      <c r="HEG27">
        <v>0</v>
      </c>
      <c r="HEH27">
        <v>0</v>
      </c>
      <c r="HEI27">
        <v>0</v>
      </c>
      <c r="HEJ27">
        <v>0</v>
      </c>
      <c r="HEK27">
        <v>0</v>
      </c>
      <c r="HEL27">
        <v>0</v>
      </c>
      <c r="HEM27">
        <v>0</v>
      </c>
      <c r="HEN27">
        <v>0</v>
      </c>
      <c r="HEO27">
        <v>0</v>
      </c>
      <c r="HEP27">
        <v>0</v>
      </c>
      <c r="HEQ27">
        <v>0</v>
      </c>
      <c r="HER27">
        <v>0</v>
      </c>
      <c r="HES27">
        <v>0</v>
      </c>
      <c r="HET27">
        <v>0</v>
      </c>
      <c r="HEU27">
        <v>0</v>
      </c>
      <c r="HEV27">
        <v>0</v>
      </c>
      <c r="HEW27">
        <v>0</v>
      </c>
      <c r="HEX27">
        <v>0</v>
      </c>
      <c r="HEY27">
        <v>0</v>
      </c>
      <c r="HEZ27">
        <v>0</v>
      </c>
      <c r="HFA27">
        <v>0</v>
      </c>
      <c r="HFB27">
        <v>0</v>
      </c>
      <c r="HFC27">
        <v>0</v>
      </c>
      <c r="HFD27">
        <v>0</v>
      </c>
      <c r="HFE27">
        <v>0</v>
      </c>
      <c r="HFF27">
        <v>0</v>
      </c>
      <c r="HFG27">
        <v>0</v>
      </c>
      <c r="HFH27">
        <v>0</v>
      </c>
      <c r="HFI27">
        <v>0</v>
      </c>
      <c r="HFJ27">
        <v>0</v>
      </c>
      <c r="HFK27">
        <v>0</v>
      </c>
      <c r="HFL27">
        <v>0</v>
      </c>
      <c r="HFM27">
        <v>0</v>
      </c>
      <c r="HFN27">
        <v>0</v>
      </c>
      <c r="HFO27">
        <v>0</v>
      </c>
      <c r="HFP27">
        <v>0</v>
      </c>
      <c r="HFQ27">
        <v>0</v>
      </c>
      <c r="HFR27">
        <v>0</v>
      </c>
      <c r="HFS27">
        <v>0</v>
      </c>
      <c r="HFT27">
        <v>0</v>
      </c>
      <c r="HFU27">
        <v>0</v>
      </c>
      <c r="HFV27">
        <v>0</v>
      </c>
      <c r="HFW27">
        <v>0</v>
      </c>
      <c r="HFX27">
        <v>0</v>
      </c>
      <c r="HFY27">
        <v>0</v>
      </c>
      <c r="HFZ27">
        <v>0</v>
      </c>
      <c r="HGA27">
        <v>0</v>
      </c>
      <c r="HGB27">
        <v>0</v>
      </c>
      <c r="HGC27">
        <v>0</v>
      </c>
      <c r="HGD27">
        <v>0</v>
      </c>
      <c r="HGE27">
        <v>0</v>
      </c>
      <c r="HGF27">
        <v>0</v>
      </c>
      <c r="HGG27">
        <v>0</v>
      </c>
      <c r="HGH27">
        <v>0</v>
      </c>
      <c r="HGI27">
        <v>0</v>
      </c>
      <c r="HGJ27">
        <v>0</v>
      </c>
      <c r="HGK27">
        <v>0</v>
      </c>
      <c r="HGL27">
        <v>0</v>
      </c>
      <c r="HGM27">
        <v>0</v>
      </c>
      <c r="HGN27">
        <v>0</v>
      </c>
      <c r="HGO27">
        <v>0</v>
      </c>
      <c r="HGP27">
        <v>0</v>
      </c>
      <c r="HGQ27">
        <v>0</v>
      </c>
      <c r="HGR27">
        <v>0</v>
      </c>
      <c r="HGS27">
        <v>0</v>
      </c>
      <c r="HGT27">
        <v>0</v>
      </c>
      <c r="HGU27">
        <v>0</v>
      </c>
      <c r="HGV27">
        <v>0</v>
      </c>
      <c r="HGW27">
        <v>0</v>
      </c>
      <c r="HGX27">
        <v>0</v>
      </c>
      <c r="HGY27">
        <v>0</v>
      </c>
      <c r="HGZ27">
        <v>0</v>
      </c>
      <c r="HHA27">
        <v>0</v>
      </c>
      <c r="HHB27">
        <v>0</v>
      </c>
      <c r="HHC27">
        <v>0</v>
      </c>
      <c r="HHD27">
        <v>0</v>
      </c>
      <c r="HHE27">
        <v>0</v>
      </c>
      <c r="HHF27">
        <v>0</v>
      </c>
      <c r="HHG27">
        <v>0</v>
      </c>
      <c r="HHH27">
        <v>0</v>
      </c>
      <c r="HHI27">
        <v>0</v>
      </c>
      <c r="HHJ27">
        <v>0</v>
      </c>
      <c r="HHK27">
        <v>0</v>
      </c>
      <c r="HHL27">
        <v>0</v>
      </c>
      <c r="HHM27">
        <v>0</v>
      </c>
      <c r="HHN27">
        <v>0</v>
      </c>
      <c r="HHO27">
        <v>0</v>
      </c>
      <c r="HHP27">
        <v>0</v>
      </c>
      <c r="HHQ27">
        <v>0</v>
      </c>
      <c r="HHR27">
        <v>0</v>
      </c>
      <c r="HHS27">
        <v>0</v>
      </c>
      <c r="HHT27">
        <v>0</v>
      </c>
      <c r="HHU27">
        <v>0</v>
      </c>
      <c r="HHV27">
        <v>0</v>
      </c>
      <c r="HHW27">
        <v>0</v>
      </c>
      <c r="HHX27">
        <v>0</v>
      </c>
      <c r="HHY27">
        <v>0</v>
      </c>
      <c r="HHZ27">
        <v>0</v>
      </c>
      <c r="HIA27">
        <v>0</v>
      </c>
      <c r="HIB27">
        <v>0</v>
      </c>
      <c r="HIC27">
        <v>0</v>
      </c>
      <c r="HID27">
        <v>0</v>
      </c>
      <c r="HIE27">
        <v>0</v>
      </c>
      <c r="HIF27">
        <v>0</v>
      </c>
      <c r="HIG27">
        <v>0</v>
      </c>
      <c r="HIH27">
        <v>0</v>
      </c>
      <c r="HII27">
        <v>0</v>
      </c>
      <c r="HIJ27">
        <v>0</v>
      </c>
      <c r="HIK27">
        <v>0</v>
      </c>
      <c r="HIL27">
        <v>0</v>
      </c>
      <c r="HIM27">
        <v>0</v>
      </c>
      <c r="HIN27">
        <v>0</v>
      </c>
      <c r="HIO27">
        <v>0</v>
      </c>
      <c r="HIP27">
        <v>0</v>
      </c>
      <c r="HIQ27">
        <v>0</v>
      </c>
      <c r="HIR27">
        <v>0</v>
      </c>
      <c r="HIS27">
        <v>0</v>
      </c>
      <c r="HIT27">
        <v>0</v>
      </c>
      <c r="HIU27">
        <v>0</v>
      </c>
      <c r="HIV27">
        <v>0</v>
      </c>
      <c r="HIW27">
        <v>0</v>
      </c>
      <c r="HIX27">
        <v>0</v>
      </c>
      <c r="HIY27">
        <v>0</v>
      </c>
      <c r="HIZ27">
        <v>0</v>
      </c>
      <c r="HJA27">
        <v>0</v>
      </c>
      <c r="HJB27">
        <v>0</v>
      </c>
      <c r="HJC27">
        <v>0</v>
      </c>
      <c r="HJD27">
        <v>0</v>
      </c>
      <c r="HJE27">
        <v>0</v>
      </c>
      <c r="HJF27">
        <v>0</v>
      </c>
      <c r="HJG27">
        <v>0</v>
      </c>
      <c r="HJH27">
        <v>0</v>
      </c>
      <c r="HJI27">
        <v>0</v>
      </c>
      <c r="HJJ27">
        <v>0</v>
      </c>
      <c r="HJK27">
        <v>0</v>
      </c>
      <c r="HJL27">
        <v>0</v>
      </c>
      <c r="HJM27">
        <v>0</v>
      </c>
      <c r="HJN27">
        <v>0</v>
      </c>
      <c r="HJO27">
        <v>0</v>
      </c>
      <c r="HJP27">
        <v>0</v>
      </c>
      <c r="HJQ27">
        <v>0</v>
      </c>
      <c r="HJR27">
        <v>0</v>
      </c>
      <c r="HJS27">
        <v>0</v>
      </c>
      <c r="HJT27">
        <v>0</v>
      </c>
      <c r="HJU27">
        <v>0</v>
      </c>
      <c r="HJV27">
        <v>0</v>
      </c>
      <c r="HJW27">
        <v>0</v>
      </c>
      <c r="HJX27">
        <v>0</v>
      </c>
      <c r="HJY27">
        <v>0</v>
      </c>
      <c r="HJZ27">
        <v>0</v>
      </c>
      <c r="HKA27">
        <v>0</v>
      </c>
      <c r="HKB27">
        <v>0</v>
      </c>
      <c r="HKC27">
        <v>0</v>
      </c>
      <c r="HKD27">
        <v>0</v>
      </c>
      <c r="HKE27">
        <v>0</v>
      </c>
      <c r="HKF27">
        <v>0</v>
      </c>
      <c r="HKG27">
        <v>0</v>
      </c>
      <c r="HKH27">
        <v>0</v>
      </c>
      <c r="HKI27">
        <v>0</v>
      </c>
      <c r="HKJ27">
        <v>0</v>
      </c>
      <c r="HKK27">
        <v>0</v>
      </c>
      <c r="HKL27">
        <v>0</v>
      </c>
      <c r="HKM27">
        <v>0</v>
      </c>
      <c r="HKN27">
        <v>0</v>
      </c>
      <c r="HKO27">
        <v>0</v>
      </c>
      <c r="HKP27">
        <v>0</v>
      </c>
      <c r="HKQ27">
        <v>0</v>
      </c>
      <c r="HKR27">
        <v>0</v>
      </c>
      <c r="HKS27">
        <v>0</v>
      </c>
      <c r="HKT27">
        <v>0</v>
      </c>
      <c r="HKU27">
        <v>0</v>
      </c>
      <c r="HKV27">
        <v>0</v>
      </c>
      <c r="HKW27">
        <v>0</v>
      </c>
      <c r="HKX27">
        <v>0</v>
      </c>
      <c r="HKY27">
        <v>0</v>
      </c>
      <c r="HKZ27">
        <v>0</v>
      </c>
      <c r="HLA27">
        <v>0</v>
      </c>
      <c r="HLB27">
        <v>0</v>
      </c>
      <c r="HLC27">
        <v>0</v>
      </c>
      <c r="HLD27">
        <v>0</v>
      </c>
      <c r="HLE27">
        <v>0</v>
      </c>
      <c r="HLF27">
        <v>0</v>
      </c>
      <c r="HLG27">
        <v>0</v>
      </c>
      <c r="HLH27">
        <v>0</v>
      </c>
      <c r="HLI27">
        <v>0</v>
      </c>
      <c r="HLJ27">
        <v>0</v>
      </c>
      <c r="HLK27">
        <v>0</v>
      </c>
      <c r="HLL27">
        <v>0</v>
      </c>
      <c r="HLM27">
        <v>0</v>
      </c>
      <c r="HLN27">
        <v>0</v>
      </c>
      <c r="HLO27">
        <v>0</v>
      </c>
      <c r="HLP27">
        <v>0</v>
      </c>
      <c r="HLQ27">
        <v>0</v>
      </c>
      <c r="HLR27">
        <v>0</v>
      </c>
      <c r="HLS27">
        <v>0</v>
      </c>
      <c r="HLT27">
        <v>0</v>
      </c>
      <c r="HLU27">
        <v>0</v>
      </c>
      <c r="HLV27">
        <v>0</v>
      </c>
      <c r="HLW27">
        <v>0</v>
      </c>
      <c r="HLX27">
        <v>0</v>
      </c>
      <c r="HLY27">
        <v>0</v>
      </c>
      <c r="HLZ27">
        <v>0</v>
      </c>
      <c r="HMA27">
        <v>0</v>
      </c>
      <c r="HMB27">
        <v>0</v>
      </c>
      <c r="HMC27">
        <v>0</v>
      </c>
      <c r="HMD27">
        <v>0</v>
      </c>
      <c r="HME27">
        <v>0</v>
      </c>
      <c r="HMF27">
        <v>0</v>
      </c>
      <c r="HMG27">
        <v>0</v>
      </c>
      <c r="HMH27">
        <v>0</v>
      </c>
      <c r="HMI27">
        <v>0</v>
      </c>
      <c r="HMJ27">
        <v>0</v>
      </c>
      <c r="HMK27">
        <v>0</v>
      </c>
      <c r="HML27">
        <v>0</v>
      </c>
      <c r="HMM27">
        <v>0</v>
      </c>
      <c r="HMN27">
        <v>0</v>
      </c>
      <c r="HMO27">
        <v>0</v>
      </c>
      <c r="HMP27">
        <v>0</v>
      </c>
      <c r="HMQ27">
        <v>0</v>
      </c>
      <c r="HMR27">
        <v>0</v>
      </c>
      <c r="HMS27">
        <v>0</v>
      </c>
      <c r="HMT27">
        <v>0</v>
      </c>
      <c r="HMU27">
        <v>0</v>
      </c>
      <c r="HMV27">
        <v>0</v>
      </c>
      <c r="HMW27">
        <v>0</v>
      </c>
      <c r="HMX27">
        <v>0</v>
      </c>
      <c r="HMY27">
        <v>0</v>
      </c>
      <c r="HMZ27">
        <v>0</v>
      </c>
      <c r="HNA27">
        <v>0</v>
      </c>
      <c r="HNB27">
        <v>0</v>
      </c>
      <c r="HNC27">
        <v>0</v>
      </c>
      <c r="HND27">
        <v>0</v>
      </c>
      <c r="HNE27">
        <v>0</v>
      </c>
      <c r="HNF27">
        <v>0</v>
      </c>
      <c r="HNG27">
        <v>0</v>
      </c>
      <c r="HNH27">
        <v>0</v>
      </c>
      <c r="HNI27">
        <v>0</v>
      </c>
      <c r="HNJ27">
        <v>0</v>
      </c>
      <c r="HNK27">
        <v>0</v>
      </c>
      <c r="HNL27">
        <v>0</v>
      </c>
      <c r="HNM27">
        <v>0</v>
      </c>
      <c r="HNN27">
        <v>0</v>
      </c>
      <c r="HNO27">
        <v>0</v>
      </c>
      <c r="HNP27">
        <v>0</v>
      </c>
      <c r="HNQ27">
        <v>0</v>
      </c>
      <c r="HNR27">
        <v>0</v>
      </c>
      <c r="HNS27">
        <v>0</v>
      </c>
      <c r="HNT27">
        <v>0</v>
      </c>
      <c r="HNU27">
        <v>0</v>
      </c>
      <c r="HNV27">
        <v>0</v>
      </c>
      <c r="HNW27">
        <v>0</v>
      </c>
      <c r="HNX27">
        <v>0</v>
      </c>
      <c r="HNY27">
        <v>0</v>
      </c>
      <c r="HNZ27">
        <v>0</v>
      </c>
      <c r="HOA27">
        <v>0</v>
      </c>
      <c r="HOB27">
        <v>0</v>
      </c>
      <c r="HOC27">
        <v>0</v>
      </c>
      <c r="HOD27">
        <v>0</v>
      </c>
      <c r="HOE27">
        <v>0</v>
      </c>
      <c r="HOF27">
        <v>0</v>
      </c>
      <c r="HOG27">
        <v>0</v>
      </c>
      <c r="HOH27">
        <v>0</v>
      </c>
      <c r="HOI27">
        <v>0</v>
      </c>
      <c r="HOJ27">
        <v>0</v>
      </c>
      <c r="HOK27">
        <v>0</v>
      </c>
      <c r="HOL27">
        <v>0</v>
      </c>
      <c r="HOM27">
        <v>0</v>
      </c>
      <c r="HON27">
        <v>0</v>
      </c>
      <c r="HOO27">
        <v>0</v>
      </c>
      <c r="HOP27">
        <v>0</v>
      </c>
      <c r="HOQ27">
        <v>0</v>
      </c>
      <c r="HOR27">
        <v>0</v>
      </c>
      <c r="HOS27">
        <v>0</v>
      </c>
      <c r="HOT27">
        <v>0</v>
      </c>
      <c r="HOU27">
        <v>0</v>
      </c>
      <c r="HOV27">
        <v>0</v>
      </c>
      <c r="HOW27">
        <v>0</v>
      </c>
      <c r="HOX27">
        <v>0</v>
      </c>
      <c r="HOY27">
        <v>0</v>
      </c>
      <c r="HOZ27">
        <v>0</v>
      </c>
      <c r="HPA27">
        <v>0</v>
      </c>
      <c r="HPB27">
        <v>0</v>
      </c>
      <c r="HPC27">
        <v>0</v>
      </c>
      <c r="HPD27">
        <v>0</v>
      </c>
      <c r="HPE27">
        <v>0</v>
      </c>
      <c r="HPF27">
        <v>0</v>
      </c>
      <c r="HPG27">
        <v>0</v>
      </c>
      <c r="HPH27">
        <v>0</v>
      </c>
      <c r="HPI27">
        <v>0</v>
      </c>
      <c r="HPJ27">
        <v>0</v>
      </c>
      <c r="HPK27">
        <v>0</v>
      </c>
      <c r="HPL27">
        <v>0</v>
      </c>
      <c r="HPM27">
        <v>0</v>
      </c>
      <c r="HPN27">
        <v>0</v>
      </c>
      <c r="HPO27">
        <v>0</v>
      </c>
      <c r="HPP27">
        <v>0</v>
      </c>
      <c r="HPQ27">
        <v>0</v>
      </c>
      <c r="HPR27">
        <v>0</v>
      </c>
      <c r="HPS27">
        <v>0</v>
      </c>
      <c r="HPT27">
        <v>0</v>
      </c>
      <c r="HPU27">
        <v>0</v>
      </c>
      <c r="HPV27">
        <v>0</v>
      </c>
      <c r="HPW27">
        <v>0</v>
      </c>
      <c r="HPX27">
        <v>0</v>
      </c>
      <c r="HPY27">
        <v>0</v>
      </c>
      <c r="HPZ27">
        <v>0</v>
      </c>
      <c r="HQA27">
        <v>0</v>
      </c>
      <c r="HQB27">
        <v>0</v>
      </c>
      <c r="HQC27">
        <v>0</v>
      </c>
      <c r="HQD27">
        <v>0</v>
      </c>
      <c r="HQE27">
        <v>0</v>
      </c>
      <c r="HQF27">
        <v>0</v>
      </c>
      <c r="HQG27">
        <v>0</v>
      </c>
      <c r="HQH27">
        <v>0</v>
      </c>
      <c r="HQI27">
        <v>0</v>
      </c>
      <c r="HQJ27">
        <v>0</v>
      </c>
      <c r="HQK27">
        <v>0</v>
      </c>
      <c r="HQL27">
        <v>0</v>
      </c>
      <c r="HQM27">
        <v>0</v>
      </c>
      <c r="HQN27">
        <v>0</v>
      </c>
      <c r="HQO27">
        <v>0</v>
      </c>
      <c r="HQP27">
        <v>0</v>
      </c>
      <c r="HQQ27">
        <v>0</v>
      </c>
      <c r="HQR27">
        <v>0</v>
      </c>
      <c r="HQS27">
        <v>0</v>
      </c>
      <c r="HQT27">
        <v>0</v>
      </c>
      <c r="HQU27">
        <v>0</v>
      </c>
      <c r="HQV27">
        <v>0</v>
      </c>
      <c r="HQW27">
        <v>0</v>
      </c>
      <c r="HQX27">
        <v>0</v>
      </c>
      <c r="HQY27">
        <v>0</v>
      </c>
      <c r="HQZ27">
        <v>0</v>
      </c>
      <c r="HRA27">
        <v>0</v>
      </c>
      <c r="HRB27">
        <v>0</v>
      </c>
      <c r="HRC27">
        <v>0</v>
      </c>
      <c r="HRD27">
        <v>0</v>
      </c>
      <c r="HRE27">
        <v>0</v>
      </c>
      <c r="HRF27">
        <v>0</v>
      </c>
      <c r="HRG27">
        <v>0</v>
      </c>
      <c r="HRH27">
        <v>0</v>
      </c>
      <c r="HRI27">
        <v>0</v>
      </c>
      <c r="HRJ27">
        <v>0</v>
      </c>
      <c r="HRK27">
        <v>0</v>
      </c>
      <c r="HRL27">
        <v>0</v>
      </c>
      <c r="HRM27">
        <v>0</v>
      </c>
      <c r="HRN27">
        <v>0</v>
      </c>
      <c r="HRO27">
        <v>0</v>
      </c>
      <c r="HRP27">
        <v>0</v>
      </c>
      <c r="HRQ27">
        <v>0</v>
      </c>
      <c r="HRR27">
        <v>0</v>
      </c>
      <c r="HRS27">
        <v>0</v>
      </c>
      <c r="HRT27">
        <v>0</v>
      </c>
      <c r="HRU27">
        <v>0</v>
      </c>
      <c r="HRV27">
        <v>0</v>
      </c>
      <c r="HRW27">
        <v>0</v>
      </c>
      <c r="HRX27">
        <v>0</v>
      </c>
      <c r="HRY27">
        <v>0</v>
      </c>
      <c r="HRZ27">
        <v>0</v>
      </c>
      <c r="HSA27">
        <v>0</v>
      </c>
      <c r="HSB27">
        <v>0</v>
      </c>
      <c r="HSC27">
        <v>0</v>
      </c>
      <c r="HSD27">
        <v>0</v>
      </c>
      <c r="HSE27">
        <v>0</v>
      </c>
      <c r="HSF27">
        <v>0</v>
      </c>
      <c r="HSG27">
        <v>0</v>
      </c>
      <c r="HSH27">
        <v>0</v>
      </c>
      <c r="HSI27">
        <v>0</v>
      </c>
      <c r="HSJ27">
        <v>0</v>
      </c>
      <c r="HSK27">
        <v>0</v>
      </c>
      <c r="HSL27">
        <v>0</v>
      </c>
      <c r="HSM27">
        <v>0</v>
      </c>
      <c r="HSN27">
        <v>0</v>
      </c>
      <c r="HSO27">
        <v>0</v>
      </c>
      <c r="HSP27">
        <v>0</v>
      </c>
      <c r="HSQ27">
        <v>0</v>
      </c>
      <c r="HSR27">
        <v>0</v>
      </c>
      <c r="HSS27">
        <v>0</v>
      </c>
      <c r="HST27">
        <v>0</v>
      </c>
      <c r="HSU27">
        <v>0</v>
      </c>
      <c r="HSV27">
        <v>0</v>
      </c>
      <c r="HSW27">
        <v>0</v>
      </c>
      <c r="HSX27">
        <v>0</v>
      </c>
      <c r="HSY27">
        <v>0</v>
      </c>
      <c r="HSZ27">
        <v>0</v>
      </c>
      <c r="HTA27">
        <v>0</v>
      </c>
      <c r="HTB27">
        <v>0</v>
      </c>
      <c r="HTC27">
        <v>0</v>
      </c>
      <c r="HTD27">
        <v>0</v>
      </c>
      <c r="HTE27">
        <v>0</v>
      </c>
      <c r="HTF27">
        <v>0</v>
      </c>
      <c r="HTG27">
        <v>0</v>
      </c>
      <c r="HTH27">
        <v>0</v>
      </c>
      <c r="HTI27">
        <v>0</v>
      </c>
      <c r="HTJ27">
        <v>0</v>
      </c>
      <c r="HTK27">
        <v>0</v>
      </c>
      <c r="HTL27">
        <v>0</v>
      </c>
      <c r="HTM27">
        <v>0</v>
      </c>
      <c r="HTN27">
        <v>0</v>
      </c>
      <c r="HTO27">
        <v>0</v>
      </c>
      <c r="HTP27">
        <v>0</v>
      </c>
      <c r="HTQ27">
        <v>0</v>
      </c>
      <c r="HTR27">
        <v>0</v>
      </c>
      <c r="HTS27">
        <v>0</v>
      </c>
      <c r="HTT27">
        <v>0</v>
      </c>
      <c r="HTU27">
        <v>0</v>
      </c>
      <c r="HTV27">
        <v>0</v>
      </c>
      <c r="HTW27">
        <v>0</v>
      </c>
      <c r="HTX27">
        <v>0</v>
      </c>
      <c r="HTY27">
        <v>0</v>
      </c>
      <c r="HTZ27">
        <v>0</v>
      </c>
      <c r="HUA27">
        <v>0</v>
      </c>
      <c r="HUB27">
        <v>0</v>
      </c>
      <c r="HUC27">
        <v>0</v>
      </c>
      <c r="HUD27">
        <v>0</v>
      </c>
      <c r="HUE27">
        <v>0</v>
      </c>
      <c r="HUF27">
        <v>0</v>
      </c>
      <c r="HUG27">
        <v>0</v>
      </c>
      <c r="HUH27">
        <v>0</v>
      </c>
      <c r="HUI27">
        <v>0</v>
      </c>
      <c r="HUJ27">
        <v>0</v>
      </c>
      <c r="HUK27">
        <v>0</v>
      </c>
      <c r="HUL27">
        <v>0</v>
      </c>
      <c r="HUM27">
        <v>0</v>
      </c>
      <c r="HUN27">
        <v>0</v>
      </c>
      <c r="HUO27">
        <v>0</v>
      </c>
      <c r="HUP27">
        <v>0</v>
      </c>
      <c r="HUQ27">
        <v>0</v>
      </c>
      <c r="HUR27">
        <v>0</v>
      </c>
      <c r="HUS27">
        <v>0</v>
      </c>
      <c r="HUT27">
        <v>0</v>
      </c>
      <c r="HUU27">
        <v>0</v>
      </c>
      <c r="HUV27">
        <v>0</v>
      </c>
      <c r="HUW27">
        <v>0</v>
      </c>
      <c r="HUX27">
        <v>0</v>
      </c>
      <c r="HUY27">
        <v>0</v>
      </c>
      <c r="HUZ27">
        <v>0</v>
      </c>
      <c r="HVA27">
        <v>0</v>
      </c>
      <c r="HVB27">
        <v>0</v>
      </c>
      <c r="HVC27">
        <v>0</v>
      </c>
      <c r="HVD27">
        <v>0</v>
      </c>
      <c r="HVE27">
        <v>0</v>
      </c>
      <c r="HVF27">
        <v>0</v>
      </c>
      <c r="HVG27">
        <v>0</v>
      </c>
      <c r="HVH27">
        <v>0</v>
      </c>
      <c r="HVI27">
        <v>0</v>
      </c>
      <c r="HVJ27">
        <v>0</v>
      </c>
      <c r="HVK27">
        <v>0</v>
      </c>
      <c r="HVL27">
        <v>0</v>
      </c>
      <c r="HVM27">
        <v>0</v>
      </c>
      <c r="HVN27">
        <v>0</v>
      </c>
      <c r="HVO27">
        <v>0</v>
      </c>
      <c r="HVP27">
        <v>0</v>
      </c>
      <c r="HVQ27">
        <v>0</v>
      </c>
      <c r="HVR27">
        <v>0</v>
      </c>
      <c r="HVS27">
        <v>0</v>
      </c>
      <c r="HVT27">
        <v>0</v>
      </c>
      <c r="HVU27">
        <v>0</v>
      </c>
      <c r="HVV27">
        <v>0</v>
      </c>
      <c r="HVW27">
        <v>0</v>
      </c>
      <c r="HVX27">
        <v>0</v>
      </c>
      <c r="HVY27">
        <v>0</v>
      </c>
      <c r="HVZ27">
        <v>0</v>
      </c>
      <c r="HWA27">
        <v>0</v>
      </c>
      <c r="HWB27">
        <v>0</v>
      </c>
      <c r="HWC27">
        <v>0</v>
      </c>
      <c r="HWD27">
        <v>0</v>
      </c>
      <c r="HWE27">
        <v>0</v>
      </c>
      <c r="HWF27">
        <v>0</v>
      </c>
      <c r="HWG27">
        <v>0</v>
      </c>
      <c r="HWH27">
        <v>0</v>
      </c>
      <c r="HWI27">
        <v>0</v>
      </c>
      <c r="HWJ27">
        <v>0</v>
      </c>
      <c r="HWK27">
        <v>0</v>
      </c>
      <c r="HWL27">
        <v>0</v>
      </c>
      <c r="HWM27">
        <v>0</v>
      </c>
      <c r="HWN27">
        <v>0</v>
      </c>
      <c r="HWO27">
        <v>0</v>
      </c>
      <c r="HWP27">
        <v>0</v>
      </c>
      <c r="HWQ27">
        <v>0</v>
      </c>
      <c r="HWR27">
        <v>0</v>
      </c>
      <c r="HWS27">
        <v>0</v>
      </c>
      <c r="HWT27">
        <v>0</v>
      </c>
      <c r="HWU27">
        <v>0</v>
      </c>
      <c r="HWV27">
        <v>0</v>
      </c>
      <c r="HWW27">
        <v>0</v>
      </c>
      <c r="HWX27">
        <v>0</v>
      </c>
      <c r="HWY27">
        <v>0</v>
      </c>
      <c r="HWZ27">
        <v>0</v>
      </c>
      <c r="HXA27">
        <v>0</v>
      </c>
      <c r="HXB27">
        <v>0</v>
      </c>
      <c r="HXC27">
        <v>0</v>
      </c>
      <c r="HXD27">
        <v>0</v>
      </c>
      <c r="HXE27">
        <v>0</v>
      </c>
      <c r="HXF27">
        <v>0</v>
      </c>
      <c r="HXG27">
        <v>0</v>
      </c>
      <c r="HXH27">
        <v>0</v>
      </c>
      <c r="HXI27">
        <v>0</v>
      </c>
      <c r="HXJ27">
        <v>0</v>
      </c>
      <c r="HXK27">
        <v>0</v>
      </c>
      <c r="HXL27">
        <v>0</v>
      </c>
      <c r="HXM27">
        <v>0</v>
      </c>
      <c r="HXN27">
        <v>0</v>
      </c>
      <c r="HXO27">
        <v>0</v>
      </c>
      <c r="HXP27">
        <v>0</v>
      </c>
      <c r="HXQ27">
        <v>0</v>
      </c>
      <c r="HXR27">
        <v>0</v>
      </c>
      <c r="HXS27">
        <v>0</v>
      </c>
      <c r="HXT27">
        <v>0</v>
      </c>
      <c r="HXU27">
        <v>0</v>
      </c>
      <c r="HXV27">
        <v>0</v>
      </c>
      <c r="HXW27">
        <v>0</v>
      </c>
      <c r="HXX27">
        <v>0</v>
      </c>
      <c r="HXY27">
        <v>0</v>
      </c>
      <c r="HXZ27">
        <v>0</v>
      </c>
      <c r="HYA27">
        <v>0</v>
      </c>
      <c r="HYB27">
        <v>0</v>
      </c>
      <c r="HYC27">
        <v>0</v>
      </c>
      <c r="HYD27">
        <v>0</v>
      </c>
      <c r="HYE27">
        <v>0</v>
      </c>
      <c r="HYF27">
        <v>0</v>
      </c>
      <c r="HYG27">
        <v>0</v>
      </c>
      <c r="HYH27">
        <v>0</v>
      </c>
      <c r="HYI27">
        <v>0</v>
      </c>
      <c r="HYJ27">
        <v>0</v>
      </c>
      <c r="HYK27">
        <v>0</v>
      </c>
      <c r="HYL27">
        <v>0</v>
      </c>
      <c r="HYM27">
        <v>0</v>
      </c>
      <c r="HYN27">
        <v>0</v>
      </c>
      <c r="HYO27">
        <v>0</v>
      </c>
      <c r="HYP27">
        <v>0</v>
      </c>
      <c r="HYQ27">
        <v>0</v>
      </c>
      <c r="HYR27">
        <v>0</v>
      </c>
      <c r="HYS27">
        <v>0</v>
      </c>
      <c r="HYT27">
        <v>0</v>
      </c>
      <c r="HYU27">
        <v>0</v>
      </c>
      <c r="HYV27">
        <v>0</v>
      </c>
      <c r="HYW27">
        <v>0</v>
      </c>
      <c r="HYX27">
        <v>0</v>
      </c>
      <c r="HYY27">
        <v>0</v>
      </c>
      <c r="HYZ27">
        <v>0</v>
      </c>
      <c r="HZA27">
        <v>0</v>
      </c>
      <c r="HZB27">
        <v>0</v>
      </c>
      <c r="HZC27">
        <v>0</v>
      </c>
      <c r="HZD27">
        <v>0</v>
      </c>
      <c r="HZE27">
        <v>0</v>
      </c>
      <c r="HZF27">
        <v>0</v>
      </c>
      <c r="HZG27">
        <v>0</v>
      </c>
      <c r="HZH27">
        <v>0</v>
      </c>
      <c r="HZI27">
        <v>0</v>
      </c>
      <c r="HZJ27">
        <v>0</v>
      </c>
      <c r="HZK27">
        <v>0</v>
      </c>
      <c r="HZL27">
        <v>0</v>
      </c>
      <c r="HZM27">
        <v>0</v>
      </c>
      <c r="HZN27">
        <v>0</v>
      </c>
      <c r="HZO27">
        <v>0</v>
      </c>
      <c r="HZP27">
        <v>0</v>
      </c>
      <c r="HZQ27">
        <v>0</v>
      </c>
      <c r="HZR27">
        <v>0</v>
      </c>
      <c r="HZS27">
        <v>0</v>
      </c>
      <c r="HZT27">
        <v>0</v>
      </c>
      <c r="HZU27">
        <v>0</v>
      </c>
      <c r="HZV27">
        <v>0</v>
      </c>
      <c r="HZW27">
        <v>0</v>
      </c>
      <c r="HZX27">
        <v>0</v>
      </c>
      <c r="HZY27">
        <v>0</v>
      </c>
      <c r="HZZ27">
        <v>0</v>
      </c>
      <c r="IAA27">
        <v>0</v>
      </c>
      <c r="IAB27">
        <v>0</v>
      </c>
      <c r="IAC27">
        <v>0</v>
      </c>
      <c r="IAD27">
        <v>0</v>
      </c>
      <c r="IAE27">
        <v>0</v>
      </c>
      <c r="IAF27">
        <v>0</v>
      </c>
      <c r="IAG27">
        <v>0</v>
      </c>
      <c r="IAH27">
        <v>0</v>
      </c>
      <c r="IAI27">
        <v>0</v>
      </c>
      <c r="IAJ27">
        <v>0</v>
      </c>
      <c r="IAK27">
        <v>0</v>
      </c>
      <c r="IAL27">
        <v>0</v>
      </c>
      <c r="IAM27">
        <v>0</v>
      </c>
      <c r="IAN27">
        <v>0</v>
      </c>
      <c r="IAO27">
        <v>0</v>
      </c>
      <c r="IAP27">
        <v>0</v>
      </c>
      <c r="IAQ27">
        <v>0</v>
      </c>
      <c r="IAR27">
        <v>0</v>
      </c>
      <c r="IAS27">
        <v>0</v>
      </c>
      <c r="IAT27">
        <v>0</v>
      </c>
      <c r="IAU27">
        <v>0</v>
      </c>
      <c r="IAV27">
        <v>0</v>
      </c>
      <c r="IAW27">
        <v>0</v>
      </c>
      <c r="IAX27">
        <v>0</v>
      </c>
      <c r="IAY27">
        <v>0</v>
      </c>
      <c r="IAZ27">
        <v>0</v>
      </c>
      <c r="IBA27">
        <v>0</v>
      </c>
      <c r="IBB27">
        <v>0</v>
      </c>
      <c r="IBC27">
        <v>0</v>
      </c>
      <c r="IBD27">
        <v>0</v>
      </c>
      <c r="IBE27">
        <v>0</v>
      </c>
      <c r="IBF27">
        <v>0</v>
      </c>
      <c r="IBG27">
        <v>0</v>
      </c>
      <c r="IBH27">
        <v>0</v>
      </c>
      <c r="IBI27">
        <v>0</v>
      </c>
      <c r="IBJ27">
        <v>0</v>
      </c>
      <c r="IBK27">
        <v>0</v>
      </c>
      <c r="IBL27">
        <v>0</v>
      </c>
      <c r="IBM27">
        <v>0</v>
      </c>
      <c r="IBN27">
        <v>0</v>
      </c>
      <c r="IBO27">
        <v>0</v>
      </c>
      <c r="IBP27">
        <v>0</v>
      </c>
      <c r="IBQ27">
        <v>0</v>
      </c>
      <c r="IBR27">
        <v>0</v>
      </c>
      <c r="IBS27">
        <v>0</v>
      </c>
      <c r="IBT27">
        <v>0</v>
      </c>
      <c r="IBU27">
        <v>0</v>
      </c>
      <c r="IBV27">
        <v>0</v>
      </c>
      <c r="IBW27">
        <v>0</v>
      </c>
      <c r="IBX27">
        <v>0</v>
      </c>
      <c r="IBY27">
        <v>0</v>
      </c>
      <c r="IBZ27">
        <v>0</v>
      </c>
      <c r="ICA27">
        <v>0</v>
      </c>
      <c r="ICB27">
        <v>0</v>
      </c>
      <c r="ICC27">
        <v>0</v>
      </c>
      <c r="ICD27">
        <v>0</v>
      </c>
      <c r="ICE27">
        <v>0</v>
      </c>
      <c r="ICF27">
        <v>0</v>
      </c>
      <c r="ICG27">
        <v>0</v>
      </c>
      <c r="ICH27">
        <v>0</v>
      </c>
      <c r="ICI27">
        <v>0</v>
      </c>
      <c r="ICJ27">
        <v>0</v>
      </c>
      <c r="ICK27">
        <v>0</v>
      </c>
      <c r="ICL27">
        <v>0</v>
      </c>
      <c r="ICM27">
        <v>0</v>
      </c>
      <c r="ICN27">
        <v>0</v>
      </c>
      <c r="ICO27">
        <v>0</v>
      </c>
      <c r="ICP27">
        <v>0</v>
      </c>
      <c r="ICQ27">
        <v>0</v>
      </c>
      <c r="ICR27">
        <v>0</v>
      </c>
      <c r="ICS27">
        <v>0</v>
      </c>
      <c r="ICT27">
        <v>0</v>
      </c>
      <c r="ICU27">
        <v>0</v>
      </c>
      <c r="ICV27">
        <v>0</v>
      </c>
      <c r="ICW27">
        <v>0</v>
      </c>
      <c r="ICX27">
        <v>0</v>
      </c>
      <c r="ICY27">
        <v>0</v>
      </c>
      <c r="ICZ27">
        <v>0</v>
      </c>
      <c r="IDA27">
        <v>0</v>
      </c>
      <c r="IDB27">
        <v>0</v>
      </c>
      <c r="IDC27">
        <v>0</v>
      </c>
      <c r="IDD27">
        <v>0</v>
      </c>
      <c r="IDE27">
        <v>0</v>
      </c>
      <c r="IDF27">
        <v>0</v>
      </c>
      <c r="IDG27">
        <v>0</v>
      </c>
      <c r="IDH27">
        <v>0</v>
      </c>
      <c r="IDI27">
        <v>0</v>
      </c>
      <c r="IDJ27">
        <v>0</v>
      </c>
      <c r="IDK27">
        <v>0</v>
      </c>
      <c r="IDL27">
        <v>0</v>
      </c>
      <c r="IDM27">
        <v>0</v>
      </c>
      <c r="IDN27">
        <v>0</v>
      </c>
      <c r="IDO27">
        <v>0</v>
      </c>
      <c r="IDP27">
        <v>0</v>
      </c>
      <c r="IDQ27">
        <v>0</v>
      </c>
      <c r="IDR27">
        <v>0</v>
      </c>
      <c r="IDS27">
        <v>0</v>
      </c>
      <c r="IDT27">
        <v>0</v>
      </c>
      <c r="IDU27">
        <v>0</v>
      </c>
      <c r="IDV27">
        <v>0</v>
      </c>
      <c r="IDW27">
        <v>0</v>
      </c>
      <c r="IDX27">
        <v>0</v>
      </c>
      <c r="IDY27">
        <v>0</v>
      </c>
      <c r="IDZ27">
        <v>0</v>
      </c>
      <c r="IEA27">
        <v>0</v>
      </c>
      <c r="IEB27">
        <v>0</v>
      </c>
      <c r="IEC27">
        <v>0</v>
      </c>
      <c r="IED27">
        <v>0</v>
      </c>
      <c r="IEE27">
        <v>0</v>
      </c>
      <c r="IEF27">
        <v>0</v>
      </c>
      <c r="IEG27">
        <v>0</v>
      </c>
      <c r="IEH27">
        <v>0</v>
      </c>
      <c r="IEI27">
        <v>0</v>
      </c>
      <c r="IEJ27">
        <v>0</v>
      </c>
      <c r="IEK27">
        <v>0</v>
      </c>
      <c r="IEL27">
        <v>0</v>
      </c>
      <c r="IEM27">
        <v>0</v>
      </c>
      <c r="IEN27">
        <v>0</v>
      </c>
      <c r="IEO27">
        <v>0</v>
      </c>
      <c r="IEP27">
        <v>0</v>
      </c>
      <c r="IEQ27">
        <v>0</v>
      </c>
      <c r="IER27">
        <v>0</v>
      </c>
      <c r="IES27">
        <v>0</v>
      </c>
      <c r="IET27">
        <v>0</v>
      </c>
      <c r="IEU27">
        <v>0</v>
      </c>
      <c r="IEV27">
        <v>0</v>
      </c>
      <c r="IEW27">
        <v>0</v>
      </c>
      <c r="IEX27">
        <v>0</v>
      </c>
      <c r="IEY27">
        <v>0</v>
      </c>
      <c r="IEZ27">
        <v>0</v>
      </c>
      <c r="IFA27">
        <v>0</v>
      </c>
      <c r="IFB27">
        <v>0</v>
      </c>
      <c r="IFC27">
        <v>0</v>
      </c>
      <c r="IFD27">
        <v>0</v>
      </c>
      <c r="IFE27">
        <v>0</v>
      </c>
      <c r="IFF27">
        <v>0</v>
      </c>
      <c r="IFG27">
        <v>0</v>
      </c>
      <c r="IFH27">
        <v>0</v>
      </c>
      <c r="IFI27">
        <v>0</v>
      </c>
      <c r="IFJ27">
        <v>0</v>
      </c>
      <c r="IFK27">
        <v>0</v>
      </c>
      <c r="IFL27">
        <v>0</v>
      </c>
      <c r="IFM27">
        <v>0</v>
      </c>
      <c r="IFN27">
        <v>0</v>
      </c>
      <c r="IFO27">
        <v>0</v>
      </c>
      <c r="IFP27">
        <v>0</v>
      </c>
      <c r="IFQ27">
        <v>0</v>
      </c>
      <c r="IFR27">
        <v>0</v>
      </c>
      <c r="IFS27">
        <v>0</v>
      </c>
      <c r="IFT27">
        <v>0</v>
      </c>
      <c r="IFU27">
        <v>0</v>
      </c>
      <c r="IFV27">
        <v>0</v>
      </c>
      <c r="IFW27">
        <v>0</v>
      </c>
      <c r="IFX27">
        <v>0</v>
      </c>
      <c r="IFY27">
        <v>0</v>
      </c>
      <c r="IFZ27">
        <v>0</v>
      </c>
      <c r="IGA27">
        <v>0</v>
      </c>
      <c r="IGB27">
        <v>0</v>
      </c>
      <c r="IGC27">
        <v>0</v>
      </c>
      <c r="IGD27">
        <v>0</v>
      </c>
      <c r="IGE27">
        <v>0</v>
      </c>
      <c r="IGF27">
        <v>0</v>
      </c>
      <c r="IGG27">
        <v>0</v>
      </c>
      <c r="IGH27">
        <v>0</v>
      </c>
      <c r="IGI27">
        <v>0</v>
      </c>
      <c r="IGJ27">
        <v>0</v>
      </c>
      <c r="IGK27">
        <v>0</v>
      </c>
      <c r="IGL27">
        <v>0</v>
      </c>
      <c r="IGM27">
        <v>0</v>
      </c>
      <c r="IGN27">
        <v>0</v>
      </c>
      <c r="IGO27">
        <v>0</v>
      </c>
      <c r="IGP27">
        <v>0</v>
      </c>
      <c r="IGQ27">
        <v>0</v>
      </c>
      <c r="IGR27">
        <v>0</v>
      </c>
      <c r="IGS27">
        <v>0</v>
      </c>
      <c r="IGT27">
        <v>0</v>
      </c>
      <c r="IGU27">
        <v>0</v>
      </c>
      <c r="IGV27">
        <v>0</v>
      </c>
      <c r="IGW27">
        <v>0</v>
      </c>
      <c r="IGX27">
        <v>0</v>
      </c>
      <c r="IGY27">
        <v>0</v>
      </c>
      <c r="IGZ27">
        <v>0</v>
      </c>
      <c r="IHA27">
        <v>0</v>
      </c>
      <c r="IHB27">
        <v>0</v>
      </c>
      <c r="IHC27">
        <v>0</v>
      </c>
      <c r="IHD27">
        <v>0</v>
      </c>
      <c r="IHE27">
        <v>0</v>
      </c>
      <c r="IHF27">
        <v>0</v>
      </c>
      <c r="IHG27">
        <v>0</v>
      </c>
      <c r="IHH27">
        <v>0</v>
      </c>
      <c r="IHI27">
        <v>0</v>
      </c>
      <c r="IHJ27">
        <v>0</v>
      </c>
      <c r="IHK27">
        <v>0</v>
      </c>
      <c r="IHL27">
        <v>0</v>
      </c>
      <c r="IHM27">
        <v>0</v>
      </c>
      <c r="IHN27">
        <v>0</v>
      </c>
      <c r="IHO27">
        <v>0</v>
      </c>
      <c r="IHP27">
        <v>0</v>
      </c>
      <c r="IHQ27">
        <v>0</v>
      </c>
      <c r="IHR27">
        <v>0</v>
      </c>
      <c r="IHS27">
        <v>0</v>
      </c>
      <c r="IHT27">
        <v>0</v>
      </c>
      <c r="IHU27">
        <v>0</v>
      </c>
      <c r="IHV27">
        <v>0</v>
      </c>
      <c r="IHW27">
        <v>0</v>
      </c>
      <c r="IHX27">
        <v>0</v>
      </c>
      <c r="IHY27">
        <v>0</v>
      </c>
      <c r="IHZ27">
        <v>0</v>
      </c>
      <c r="IIA27">
        <v>0</v>
      </c>
      <c r="IIB27">
        <v>0</v>
      </c>
      <c r="IIC27">
        <v>0</v>
      </c>
      <c r="IID27">
        <v>0</v>
      </c>
      <c r="IIE27">
        <v>0</v>
      </c>
      <c r="IIF27">
        <v>0</v>
      </c>
      <c r="IIG27">
        <v>0</v>
      </c>
      <c r="IIH27">
        <v>0</v>
      </c>
      <c r="III27">
        <v>0</v>
      </c>
      <c r="IIJ27">
        <v>0</v>
      </c>
      <c r="IIK27">
        <v>0</v>
      </c>
      <c r="IIL27">
        <v>0</v>
      </c>
      <c r="IIM27">
        <v>0</v>
      </c>
      <c r="IIN27">
        <v>0</v>
      </c>
      <c r="IIO27">
        <v>0</v>
      </c>
      <c r="IIP27">
        <v>0</v>
      </c>
      <c r="IIQ27">
        <v>0</v>
      </c>
      <c r="IIR27">
        <v>0</v>
      </c>
      <c r="IIS27">
        <v>0</v>
      </c>
      <c r="IIT27">
        <v>0</v>
      </c>
      <c r="IIU27">
        <v>0</v>
      </c>
      <c r="IIV27">
        <v>0</v>
      </c>
      <c r="IIW27">
        <v>0</v>
      </c>
      <c r="IIX27">
        <v>0</v>
      </c>
      <c r="IIY27">
        <v>0</v>
      </c>
      <c r="IIZ27">
        <v>0</v>
      </c>
      <c r="IJA27">
        <v>0</v>
      </c>
      <c r="IJB27">
        <v>0</v>
      </c>
      <c r="IJC27">
        <v>0</v>
      </c>
      <c r="IJD27">
        <v>0</v>
      </c>
      <c r="IJE27">
        <v>0</v>
      </c>
      <c r="IJF27">
        <v>0</v>
      </c>
      <c r="IJG27">
        <v>0</v>
      </c>
      <c r="IJH27">
        <v>0</v>
      </c>
      <c r="IJI27">
        <v>0</v>
      </c>
      <c r="IJJ27">
        <v>0</v>
      </c>
      <c r="IJK27">
        <v>0</v>
      </c>
      <c r="IJL27">
        <v>0</v>
      </c>
      <c r="IJM27">
        <v>0</v>
      </c>
      <c r="IJN27">
        <v>0</v>
      </c>
      <c r="IJO27">
        <v>0</v>
      </c>
      <c r="IJP27">
        <v>0</v>
      </c>
      <c r="IJQ27">
        <v>0</v>
      </c>
      <c r="IJR27">
        <v>0</v>
      </c>
      <c r="IJS27">
        <v>0</v>
      </c>
      <c r="IJT27">
        <v>0</v>
      </c>
      <c r="IJU27">
        <v>0</v>
      </c>
      <c r="IJV27">
        <v>0</v>
      </c>
      <c r="IJW27">
        <v>0</v>
      </c>
      <c r="IJX27">
        <v>0</v>
      </c>
      <c r="IJY27">
        <v>0</v>
      </c>
      <c r="IJZ27">
        <v>0</v>
      </c>
      <c r="IKA27">
        <v>0</v>
      </c>
      <c r="IKB27">
        <v>0</v>
      </c>
      <c r="IKC27">
        <v>0</v>
      </c>
      <c r="IKD27">
        <v>0</v>
      </c>
      <c r="IKE27">
        <v>0</v>
      </c>
      <c r="IKF27">
        <v>0</v>
      </c>
      <c r="IKG27">
        <v>0</v>
      </c>
      <c r="IKH27">
        <v>0</v>
      </c>
      <c r="IKI27">
        <v>0</v>
      </c>
      <c r="IKJ27">
        <v>0</v>
      </c>
      <c r="IKK27">
        <v>0</v>
      </c>
      <c r="IKL27">
        <v>0</v>
      </c>
      <c r="IKM27">
        <v>0</v>
      </c>
      <c r="IKN27">
        <v>0</v>
      </c>
      <c r="IKO27">
        <v>0</v>
      </c>
      <c r="IKP27">
        <v>0</v>
      </c>
      <c r="IKQ27">
        <v>0</v>
      </c>
      <c r="IKR27">
        <v>0</v>
      </c>
      <c r="IKS27">
        <v>0</v>
      </c>
      <c r="IKT27">
        <v>0</v>
      </c>
      <c r="IKU27">
        <v>0</v>
      </c>
      <c r="IKV27">
        <v>0</v>
      </c>
      <c r="IKW27">
        <v>0</v>
      </c>
      <c r="IKX27">
        <v>0</v>
      </c>
      <c r="IKY27">
        <v>0</v>
      </c>
      <c r="IKZ27">
        <v>0</v>
      </c>
      <c r="ILA27">
        <v>0</v>
      </c>
      <c r="ILB27">
        <v>0</v>
      </c>
      <c r="ILC27">
        <v>0</v>
      </c>
      <c r="ILD27">
        <v>0</v>
      </c>
      <c r="ILE27">
        <v>0</v>
      </c>
      <c r="ILF27">
        <v>0</v>
      </c>
      <c r="ILG27">
        <v>0</v>
      </c>
      <c r="ILH27">
        <v>0</v>
      </c>
      <c r="ILI27">
        <v>0</v>
      </c>
      <c r="ILJ27">
        <v>0</v>
      </c>
      <c r="ILK27">
        <v>0</v>
      </c>
      <c r="ILL27">
        <v>0</v>
      </c>
      <c r="ILM27">
        <v>0</v>
      </c>
      <c r="ILN27">
        <v>0</v>
      </c>
      <c r="ILO27">
        <v>0</v>
      </c>
      <c r="ILP27">
        <v>0</v>
      </c>
      <c r="ILQ27">
        <v>0</v>
      </c>
      <c r="ILR27">
        <v>0</v>
      </c>
      <c r="ILS27">
        <v>0</v>
      </c>
      <c r="ILT27">
        <v>0</v>
      </c>
      <c r="ILU27">
        <v>0</v>
      </c>
      <c r="ILV27">
        <v>0</v>
      </c>
      <c r="ILW27">
        <v>0</v>
      </c>
      <c r="ILX27">
        <v>0</v>
      </c>
      <c r="ILY27">
        <v>0</v>
      </c>
      <c r="ILZ27">
        <v>0</v>
      </c>
      <c r="IMA27">
        <v>0</v>
      </c>
      <c r="IMB27">
        <v>0</v>
      </c>
      <c r="IMC27">
        <v>0</v>
      </c>
      <c r="IMD27">
        <v>0</v>
      </c>
      <c r="IME27">
        <v>0</v>
      </c>
      <c r="IMF27">
        <v>0</v>
      </c>
      <c r="IMG27">
        <v>0</v>
      </c>
      <c r="IMH27">
        <v>0</v>
      </c>
      <c r="IMI27">
        <v>0</v>
      </c>
      <c r="IMJ27">
        <v>0</v>
      </c>
      <c r="IMK27">
        <v>0</v>
      </c>
      <c r="IML27">
        <v>0</v>
      </c>
      <c r="IMM27">
        <v>0</v>
      </c>
      <c r="IMN27">
        <v>0</v>
      </c>
      <c r="IMO27">
        <v>0</v>
      </c>
      <c r="IMP27">
        <v>0</v>
      </c>
      <c r="IMQ27">
        <v>0</v>
      </c>
      <c r="IMR27">
        <v>0</v>
      </c>
      <c r="IMS27">
        <v>0</v>
      </c>
      <c r="IMT27">
        <v>0</v>
      </c>
      <c r="IMU27">
        <v>0</v>
      </c>
      <c r="IMV27">
        <v>0</v>
      </c>
      <c r="IMW27">
        <v>0</v>
      </c>
      <c r="IMX27">
        <v>0</v>
      </c>
      <c r="IMY27">
        <v>0</v>
      </c>
      <c r="IMZ27">
        <v>0</v>
      </c>
      <c r="INA27">
        <v>0</v>
      </c>
      <c r="INB27">
        <v>0</v>
      </c>
      <c r="INC27">
        <v>0</v>
      </c>
      <c r="IND27">
        <v>0</v>
      </c>
      <c r="INE27">
        <v>0</v>
      </c>
      <c r="INF27">
        <v>0</v>
      </c>
      <c r="ING27">
        <v>0</v>
      </c>
      <c r="INH27">
        <v>0</v>
      </c>
      <c r="INI27">
        <v>0</v>
      </c>
      <c r="INJ27">
        <v>0</v>
      </c>
      <c r="INK27">
        <v>0</v>
      </c>
      <c r="INL27">
        <v>0</v>
      </c>
      <c r="INM27">
        <v>0</v>
      </c>
      <c r="INN27">
        <v>0</v>
      </c>
      <c r="INO27">
        <v>0</v>
      </c>
      <c r="INP27">
        <v>0</v>
      </c>
      <c r="INQ27">
        <v>0</v>
      </c>
      <c r="INR27">
        <v>0</v>
      </c>
      <c r="INS27">
        <v>0</v>
      </c>
      <c r="INT27">
        <v>0</v>
      </c>
      <c r="INU27">
        <v>0</v>
      </c>
      <c r="INV27">
        <v>0</v>
      </c>
      <c r="INW27">
        <v>0</v>
      </c>
      <c r="INX27">
        <v>0</v>
      </c>
      <c r="INY27">
        <v>0</v>
      </c>
      <c r="INZ27">
        <v>0</v>
      </c>
      <c r="IOA27">
        <v>0</v>
      </c>
      <c r="IOB27">
        <v>0</v>
      </c>
      <c r="IOC27">
        <v>0</v>
      </c>
      <c r="IOD27">
        <v>0</v>
      </c>
      <c r="IOE27">
        <v>0</v>
      </c>
      <c r="IOF27">
        <v>0</v>
      </c>
      <c r="IOG27">
        <v>0</v>
      </c>
      <c r="IOH27">
        <v>0</v>
      </c>
      <c r="IOI27">
        <v>0</v>
      </c>
      <c r="IOJ27">
        <v>0</v>
      </c>
      <c r="IOK27">
        <v>0</v>
      </c>
      <c r="IOL27">
        <v>0</v>
      </c>
      <c r="IOM27">
        <v>0</v>
      </c>
      <c r="ION27">
        <v>0</v>
      </c>
      <c r="IOO27">
        <v>0</v>
      </c>
      <c r="IOP27">
        <v>0</v>
      </c>
      <c r="IOQ27">
        <v>0</v>
      </c>
      <c r="IOR27">
        <v>0</v>
      </c>
      <c r="IOS27">
        <v>0</v>
      </c>
      <c r="IOT27">
        <v>0</v>
      </c>
      <c r="IOU27">
        <v>0</v>
      </c>
      <c r="IOV27">
        <v>0</v>
      </c>
      <c r="IOW27">
        <v>0</v>
      </c>
      <c r="IOX27">
        <v>0</v>
      </c>
      <c r="IOY27">
        <v>0</v>
      </c>
      <c r="IOZ27">
        <v>0</v>
      </c>
      <c r="IPA27">
        <v>0</v>
      </c>
      <c r="IPB27">
        <v>0</v>
      </c>
      <c r="IPC27">
        <v>0</v>
      </c>
      <c r="IPD27">
        <v>0</v>
      </c>
      <c r="IPE27">
        <v>0</v>
      </c>
      <c r="IPF27">
        <v>0</v>
      </c>
      <c r="IPG27">
        <v>0</v>
      </c>
      <c r="IPH27">
        <v>0</v>
      </c>
      <c r="IPI27">
        <v>0</v>
      </c>
      <c r="IPJ27">
        <v>0</v>
      </c>
      <c r="IPK27">
        <v>0</v>
      </c>
      <c r="IPL27">
        <v>0</v>
      </c>
      <c r="IPM27">
        <v>0</v>
      </c>
      <c r="IPN27">
        <v>0</v>
      </c>
      <c r="IPO27">
        <v>0</v>
      </c>
      <c r="IPP27">
        <v>0</v>
      </c>
      <c r="IPQ27">
        <v>0</v>
      </c>
      <c r="IPR27">
        <v>0</v>
      </c>
      <c r="IPS27">
        <v>0</v>
      </c>
      <c r="IPT27">
        <v>0</v>
      </c>
      <c r="IPU27">
        <v>0</v>
      </c>
      <c r="IPV27">
        <v>0</v>
      </c>
      <c r="IPW27">
        <v>0</v>
      </c>
      <c r="IPX27">
        <v>0</v>
      </c>
      <c r="IPY27">
        <v>0</v>
      </c>
      <c r="IPZ27">
        <v>0</v>
      </c>
      <c r="IQA27">
        <v>0</v>
      </c>
      <c r="IQB27">
        <v>0</v>
      </c>
      <c r="IQC27">
        <v>0</v>
      </c>
      <c r="IQD27">
        <v>0</v>
      </c>
      <c r="IQE27">
        <v>0</v>
      </c>
      <c r="IQF27">
        <v>0</v>
      </c>
      <c r="IQG27">
        <v>0</v>
      </c>
      <c r="IQH27">
        <v>0</v>
      </c>
      <c r="IQI27">
        <v>0</v>
      </c>
      <c r="IQJ27">
        <v>0</v>
      </c>
      <c r="IQK27">
        <v>0</v>
      </c>
      <c r="IQL27">
        <v>0</v>
      </c>
      <c r="IQM27">
        <v>0</v>
      </c>
      <c r="IQN27">
        <v>0</v>
      </c>
      <c r="IQO27">
        <v>0</v>
      </c>
      <c r="IQP27">
        <v>0</v>
      </c>
      <c r="IQQ27">
        <v>0</v>
      </c>
      <c r="IQR27">
        <v>0</v>
      </c>
      <c r="IQS27">
        <v>0</v>
      </c>
      <c r="IQT27">
        <v>0</v>
      </c>
      <c r="IQU27">
        <v>0</v>
      </c>
      <c r="IQV27">
        <v>0</v>
      </c>
      <c r="IQW27">
        <v>0</v>
      </c>
      <c r="IQX27">
        <v>0</v>
      </c>
      <c r="IQY27">
        <v>0</v>
      </c>
      <c r="IQZ27">
        <v>0</v>
      </c>
      <c r="IRA27">
        <v>0</v>
      </c>
      <c r="IRB27">
        <v>0</v>
      </c>
      <c r="IRC27">
        <v>0</v>
      </c>
      <c r="IRD27">
        <v>0</v>
      </c>
      <c r="IRE27">
        <v>0</v>
      </c>
      <c r="IRF27">
        <v>0</v>
      </c>
      <c r="IRG27">
        <v>0</v>
      </c>
      <c r="IRH27">
        <v>0</v>
      </c>
      <c r="IRI27">
        <v>0</v>
      </c>
      <c r="IRJ27">
        <v>0</v>
      </c>
      <c r="IRK27">
        <v>0</v>
      </c>
      <c r="IRL27">
        <v>0</v>
      </c>
      <c r="IRM27">
        <v>0</v>
      </c>
      <c r="IRN27">
        <v>0</v>
      </c>
      <c r="IRO27">
        <v>0</v>
      </c>
      <c r="IRP27">
        <v>0</v>
      </c>
      <c r="IRQ27">
        <v>0</v>
      </c>
      <c r="IRR27">
        <v>0</v>
      </c>
      <c r="IRS27">
        <v>0</v>
      </c>
      <c r="IRT27">
        <v>0</v>
      </c>
      <c r="IRU27">
        <v>0</v>
      </c>
      <c r="IRV27">
        <v>0</v>
      </c>
      <c r="IRW27">
        <v>0</v>
      </c>
      <c r="IRX27">
        <v>0</v>
      </c>
      <c r="IRY27">
        <v>0</v>
      </c>
      <c r="IRZ27">
        <v>0</v>
      </c>
      <c r="ISA27">
        <v>0</v>
      </c>
      <c r="ISB27">
        <v>0</v>
      </c>
      <c r="ISC27">
        <v>0</v>
      </c>
      <c r="ISD27">
        <v>0</v>
      </c>
      <c r="ISE27">
        <v>0</v>
      </c>
      <c r="ISF27">
        <v>0</v>
      </c>
      <c r="ISG27">
        <v>0</v>
      </c>
      <c r="ISH27">
        <v>0</v>
      </c>
      <c r="ISI27">
        <v>0</v>
      </c>
      <c r="ISJ27">
        <v>0</v>
      </c>
      <c r="ISK27">
        <v>0</v>
      </c>
      <c r="ISL27">
        <v>0</v>
      </c>
      <c r="ISM27">
        <v>0</v>
      </c>
      <c r="ISN27">
        <v>0</v>
      </c>
      <c r="ISO27">
        <v>0</v>
      </c>
      <c r="ISP27">
        <v>0</v>
      </c>
      <c r="ISQ27">
        <v>0</v>
      </c>
      <c r="ISR27">
        <v>0</v>
      </c>
      <c r="ISS27">
        <v>0</v>
      </c>
      <c r="IST27">
        <v>0</v>
      </c>
      <c r="ISU27">
        <v>0</v>
      </c>
      <c r="ISV27">
        <v>0</v>
      </c>
      <c r="ISW27">
        <v>0</v>
      </c>
      <c r="ISX27">
        <v>0</v>
      </c>
      <c r="ISY27">
        <v>0</v>
      </c>
      <c r="ISZ27">
        <v>0</v>
      </c>
      <c r="ITA27">
        <v>0</v>
      </c>
      <c r="ITB27">
        <v>0</v>
      </c>
      <c r="ITC27">
        <v>0</v>
      </c>
      <c r="ITD27">
        <v>0</v>
      </c>
      <c r="ITE27">
        <v>0</v>
      </c>
      <c r="ITF27">
        <v>0</v>
      </c>
      <c r="ITG27">
        <v>0</v>
      </c>
      <c r="ITH27">
        <v>0</v>
      </c>
      <c r="ITI27">
        <v>0</v>
      </c>
      <c r="ITJ27">
        <v>0</v>
      </c>
      <c r="ITK27">
        <v>0</v>
      </c>
      <c r="ITL27">
        <v>0</v>
      </c>
      <c r="ITM27">
        <v>0</v>
      </c>
      <c r="ITN27">
        <v>0</v>
      </c>
      <c r="ITO27">
        <v>0</v>
      </c>
      <c r="ITP27">
        <v>0</v>
      </c>
      <c r="ITQ27">
        <v>0</v>
      </c>
      <c r="ITR27">
        <v>0</v>
      </c>
      <c r="ITS27">
        <v>0</v>
      </c>
      <c r="ITT27">
        <v>0</v>
      </c>
      <c r="ITU27">
        <v>0</v>
      </c>
      <c r="ITV27">
        <v>0</v>
      </c>
      <c r="ITW27">
        <v>0</v>
      </c>
      <c r="ITX27">
        <v>0</v>
      </c>
      <c r="ITY27">
        <v>0</v>
      </c>
      <c r="ITZ27">
        <v>0</v>
      </c>
      <c r="IUA27">
        <v>0</v>
      </c>
      <c r="IUB27">
        <v>0</v>
      </c>
      <c r="IUC27">
        <v>0</v>
      </c>
      <c r="IUD27">
        <v>0</v>
      </c>
      <c r="IUE27">
        <v>0</v>
      </c>
      <c r="IUF27">
        <v>0</v>
      </c>
      <c r="IUG27">
        <v>0</v>
      </c>
      <c r="IUH27">
        <v>0</v>
      </c>
      <c r="IUI27">
        <v>0</v>
      </c>
      <c r="IUJ27">
        <v>0</v>
      </c>
      <c r="IUK27">
        <v>0</v>
      </c>
      <c r="IUL27">
        <v>0</v>
      </c>
      <c r="IUM27">
        <v>0</v>
      </c>
      <c r="IUN27">
        <v>0</v>
      </c>
      <c r="IUO27">
        <v>0</v>
      </c>
      <c r="IUP27">
        <v>0</v>
      </c>
      <c r="IUQ27">
        <v>0</v>
      </c>
      <c r="IUR27">
        <v>0</v>
      </c>
      <c r="IUS27">
        <v>0</v>
      </c>
      <c r="IUT27">
        <v>0</v>
      </c>
      <c r="IUU27">
        <v>0</v>
      </c>
      <c r="IUV27">
        <v>0</v>
      </c>
      <c r="IUW27">
        <v>0</v>
      </c>
      <c r="IUX27">
        <v>0</v>
      </c>
      <c r="IUY27">
        <v>0</v>
      </c>
      <c r="IUZ27">
        <v>0</v>
      </c>
      <c r="IVA27">
        <v>0</v>
      </c>
      <c r="IVB27">
        <v>0</v>
      </c>
      <c r="IVC27">
        <v>0</v>
      </c>
      <c r="IVD27">
        <v>0</v>
      </c>
      <c r="IVE27">
        <v>0</v>
      </c>
      <c r="IVF27">
        <v>0</v>
      </c>
      <c r="IVG27">
        <v>0</v>
      </c>
      <c r="IVH27">
        <v>0</v>
      </c>
      <c r="IVI27">
        <v>0</v>
      </c>
      <c r="IVJ27">
        <v>0</v>
      </c>
      <c r="IVK27">
        <v>0</v>
      </c>
      <c r="IVL27">
        <v>0</v>
      </c>
      <c r="IVM27">
        <v>0</v>
      </c>
      <c r="IVN27">
        <v>0</v>
      </c>
      <c r="IVO27">
        <v>0</v>
      </c>
      <c r="IVP27">
        <v>0</v>
      </c>
      <c r="IVQ27">
        <v>0</v>
      </c>
      <c r="IVR27">
        <v>0</v>
      </c>
      <c r="IVS27">
        <v>0</v>
      </c>
      <c r="IVT27">
        <v>0</v>
      </c>
      <c r="IVU27">
        <v>0</v>
      </c>
      <c r="IVV27">
        <v>0</v>
      </c>
      <c r="IVW27">
        <v>0</v>
      </c>
      <c r="IVX27">
        <v>0</v>
      </c>
      <c r="IVY27">
        <v>0</v>
      </c>
      <c r="IVZ27">
        <v>0</v>
      </c>
      <c r="IWA27">
        <v>0</v>
      </c>
      <c r="IWB27">
        <v>0</v>
      </c>
      <c r="IWC27">
        <v>0</v>
      </c>
      <c r="IWD27">
        <v>0</v>
      </c>
      <c r="IWE27">
        <v>0</v>
      </c>
      <c r="IWF27">
        <v>0</v>
      </c>
      <c r="IWG27">
        <v>0</v>
      </c>
      <c r="IWH27">
        <v>0</v>
      </c>
      <c r="IWI27">
        <v>0</v>
      </c>
      <c r="IWJ27">
        <v>0</v>
      </c>
      <c r="IWK27">
        <v>0</v>
      </c>
      <c r="IWL27">
        <v>0</v>
      </c>
      <c r="IWM27">
        <v>0</v>
      </c>
      <c r="IWN27">
        <v>0</v>
      </c>
      <c r="IWO27">
        <v>0</v>
      </c>
      <c r="IWP27">
        <v>0</v>
      </c>
      <c r="IWQ27">
        <v>0</v>
      </c>
      <c r="IWR27">
        <v>0</v>
      </c>
      <c r="IWS27">
        <v>0</v>
      </c>
      <c r="IWT27">
        <v>0</v>
      </c>
      <c r="IWU27">
        <v>0</v>
      </c>
      <c r="IWV27">
        <v>0</v>
      </c>
      <c r="IWW27">
        <v>0</v>
      </c>
      <c r="IWX27">
        <v>0</v>
      </c>
      <c r="IWY27">
        <v>0</v>
      </c>
      <c r="IWZ27">
        <v>0</v>
      </c>
      <c r="IXA27">
        <v>0</v>
      </c>
      <c r="IXB27">
        <v>0</v>
      </c>
      <c r="IXC27">
        <v>0</v>
      </c>
      <c r="IXD27">
        <v>0</v>
      </c>
      <c r="IXE27">
        <v>0</v>
      </c>
      <c r="IXF27">
        <v>0</v>
      </c>
      <c r="IXG27">
        <v>0</v>
      </c>
      <c r="IXH27">
        <v>0</v>
      </c>
      <c r="IXI27">
        <v>0</v>
      </c>
      <c r="IXJ27">
        <v>0</v>
      </c>
      <c r="IXK27">
        <v>0</v>
      </c>
      <c r="IXL27">
        <v>0</v>
      </c>
      <c r="IXM27">
        <v>0</v>
      </c>
      <c r="IXN27">
        <v>0</v>
      </c>
      <c r="IXO27">
        <v>0</v>
      </c>
      <c r="IXP27">
        <v>0</v>
      </c>
      <c r="IXQ27">
        <v>0</v>
      </c>
      <c r="IXR27">
        <v>0</v>
      </c>
      <c r="IXS27">
        <v>0</v>
      </c>
      <c r="IXT27">
        <v>0</v>
      </c>
      <c r="IXU27">
        <v>0</v>
      </c>
      <c r="IXV27">
        <v>0</v>
      </c>
      <c r="IXW27">
        <v>0</v>
      </c>
      <c r="IXX27">
        <v>0</v>
      </c>
      <c r="IXY27">
        <v>0</v>
      </c>
      <c r="IXZ27">
        <v>0</v>
      </c>
      <c r="IYA27">
        <v>0</v>
      </c>
      <c r="IYB27">
        <v>0</v>
      </c>
      <c r="IYC27">
        <v>0</v>
      </c>
      <c r="IYD27">
        <v>0</v>
      </c>
      <c r="IYE27">
        <v>0</v>
      </c>
      <c r="IYF27">
        <v>0</v>
      </c>
      <c r="IYG27">
        <v>0</v>
      </c>
      <c r="IYH27">
        <v>0</v>
      </c>
      <c r="IYI27">
        <v>0</v>
      </c>
      <c r="IYJ27">
        <v>0</v>
      </c>
      <c r="IYK27">
        <v>0</v>
      </c>
      <c r="IYL27">
        <v>0</v>
      </c>
      <c r="IYM27">
        <v>0</v>
      </c>
      <c r="IYN27">
        <v>0</v>
      </c>
      <c r="IYO27">
        <v>0</v>
      </c>
      <c r="IYP27">
        <v>0</v>
      </c>
      <c r="IYQ27">
        <v>0</v>
      </c>
      <c r="IYR27">
        <v>0</v>
      </c>
      <c r="IYS27">
        <v>0</v>
      </c>
      <c r="IYT27">
        <v>0</v>
      </c>
      <c r="IYU27">
        <v>0</v>
      </c>
      <c r="IYV27">
        <v>0</v>
      </c>
      <c r="IYW27">
        <v>0</v>
      </c>
      <c r="IYX27">
        <v>0</v>
      </c>
      <c r="IYY27">
        <v>0</v>
      </c>
      <c r="IYZ27">
        <v>0</v>
      </c>
      <c r="IZA27">
        <v>0</v>
      </c>
      <c r="IZB27">
        <v>0</v>
      </c>
      <c r="IZC27">
        <v>0</v>
      </c>
      <c r="IZD27">
        <v>0</v>
      </c>
      <c r="IZE27">
        <v>0</v>
      </c>
      <c r="IZF27">
        <v>0</v>
      </c>
      <c r="IZG27">
        <v>0</v>
      </c>
      <c r="IZH27">
        <v>0</v>
      </c>
      <c r="IZI27">
        <v>0</v>
      </c>
      <c r="IZJ27">
        <v>0</v>
      </c>
      <c r="IZK27">
        <v>0</v>
      </c>
      <c r="IZL27">
        <v>0</v>
      </c>
      <c r="IZM27">
        <v>0</v>
      </c>
      <c r="IZN27">
        <v>0</v>
      </c>
      <c r="IZO27">
        <v>0</v>
      </c>
      <c r="IZP27">
        <v>0</v>
      </c>
      <c r="IZQ27">
        <v>0</v>
      </c>
      <c r="IZR27">
        <v>0</v>
      </c>
      <c r="IZS27">
        <v>0</v>
      </c>
      <c r="IZT27">
        <v>0</v>
      </c>
      <c r="IZU27">
        <v>0</v>
      </c>
      <c r="IZV27">
        <v>0</v>
      </c>
      <c r="IZW27">
        <v>0</v>
      </c>
      <c r="IZX27">
        <v>0</v>
      </c>
      <c r="IZY27">
        <v>0</v>
      </c>
      <c r="IZZ27">
        <v>0</v>
      </c>
      <c r="JAA27">
        <v>0</v>
      </c>
      <c r="JAB27">
        <v>0</v>
      </c>
      <c r="JAC27">
        <v>0</v>
      </c>
      <c r="JAD27">
        <v>0</v>
      </c>
      <c r="JAE27">
        <v>0</v>
      </c>
      <c r="JAF27">
        <v>0</v>
      </c>
      <c r="JAG27">
        <v>0</v>
      </c>
      <c r="JAH27">
        <v>0</v>
      </c>
      <c r="JAI27">
        <v>0</v>
      </c>
      <c r="JAJ27">
        <v>0</v>
      </c>
      <c r="JAK27">
        <v>0</v>
      </c>
      <c r="JAL27">
        <v>0</v>
      </c>
      <c r="JAM27">
        <v>0</v>
      </c>
      <c r="JAN27">
        <v>0</v>
      </c>
      <c r="JAO27">
        <v>0</v>
      </c>
      <c r="JAP27">
        <v>0</v>
      </c>
      <c r="JAQ27">
        <v>0</v>
      </c>
      <c r="JAR27">
        <v>0</v>
      </c>
      <c r="JAS27">
        <v>0</v>
      </c>
      <c r="JAT27">
        <v>0</v>
      </c>
      <c r="JAU27">
        <v>0</v>
      </c>
      <c r="JAV27">
        <v>0</v>
      </c>
      <c r="JAW27">
        <v>0</v>
      </c>
      <c r="JAX27">
        <v>0</v>
      </c>
      <c r="JAY27">
        <v>0</v>
      </c>
      <c r="JAZ27">
        <v>0</v>
      </c>
      <c r="JBA27">
        <v>0</v>
      </c>
      <c r="JBB27">
        <v>0</v>
      </c>
      <c r="JBC27">
        <v>0</v>
      </c>
      <c r="JBD27">
        <v>0</v>
      </c>
      <c r="JBE27">
        <v>0</v>
      </c>
      <c r="JBF27">
        <v>0</v>
      </c>
      <c r="JBG27">
        <v>0</v>
      </c>
      <c r="JBH27">
        <v>0</v>
      </c>
      <c r="JBI27">
        <v>0</v>
      </c>
      <c r="JBJ27">
        <v>0</v>
      </c>
      <c r="JBK27">
        <v>0</v>
      </c>
      <c r="JBL27">
        <v>0</v>
      </c>
      <c r="JBM27">
        <v>0</v>
      </c>
      <c r="JBN27">
        <v>0</v>
      </c>
      <c r="JBO27">
        <v>0</v>
      </c>
      <c r="JBP27">
        <v>0</v>
      </c>
      <c r="JBQ27">
        <v>0</v>
      </c>
      <c r="JBR27">
        <v>0</v>
      </c>
      <c r="JBS27">
        <v>0</v>
      </c>
      <c r="JBT27">
        <v>0</v>
      </c>
      <c r="JBU27">
        <v>0</v>
      </c>
      <c r="JBV27">
        <v>0</v>
      </c>
      <c r="JBW27">
        <v>0</v>
      </c>
      <c r="JBX27">
        <v>0</v>
      </c>
      <c r="JBY27">
        <v>0</v>
      </c>
      <c r="JBZ27">
        <v>0</v>
      </c>
      <c r="JCA27">
        <v>0</v>
      </c>
      <c r="JCB27">
        <v>0</v>
      </c>
      <c r="JCC27">
        <v>0</v>
      </c>
      <c r="JCD27">
        <v>0</v>
      </c>
      <c r="JCE27">
        <v>0</v>
      </c>
      <c r="JCF27">
        <v>0</v>
      </c>
      <c r="JCG27">
        <v>0</v>
      </c>
      <c r="JCH27">
        <v>0</v>
      </c>
      <c r="JCI27">
        <v>0</v>
      </c>
      <c r="JCJ27">
        <v>0</v>
      </c>
      <c r="JCK27">
        <v>0</v>
      </c>
      <c r="JCL27">
        <v>0</v>
      </c>
      <c r="JCM27">
        <v>0</v>
      </c>
      <c r="JCN27">
        <v>0</v>
      </c>
      <c r="JCO27">
        <v>0</v>
      </c>
      <c r="JCP27">
        <v>0</v>
      </c>
      <c r="JCQ27">
        <v>0</v>
      </c>
      <c r="JCR27">
        <v>0</v>
      </c>
      <c r="JCS27">
        <v>0</v>
      </c>
      <c r="JCT27">
        <v>0</v>
      </c>
      <c r="JCU27">
        <v>0</v>
      </c>
      <c r="JCV27">
        <v>0</v>
      </c>
      <c r="JCW27">
        <v>0</v>
      </c>
      <c r="JCX27">
        <v>0</v>
      </c>
      <c r="JCY27">
        <v>0</v>
      </c>
      <c r="JCZ27">
        <v>0</v>
      </c>
      <c r="JDA27">
        <v>0</v>
      </c>
      <c r="JDB27">
        <v>0</v>
      </c>
      <c r="JDC27">
        <v>0</v>
      </c>
      <c r="JDD27">
        <v>0</v>
      </c>
      <c r="JDE27">
        <v>0</v>
      </c>
      <c r="JDF27">
        <v>0</v>
      </c>
      <c r="JDG27">
        <v>0</v>
      </c>
      <c r="JDH27">
        <v>0</v>
      </c>
      <c r="JDI27">
        <v>0</v>
      </c>
      <c r="JDJ27">
        <v>0</v>
      </c>
      <c r="JDK27">
        <v>0</v>
      </c>
      <c r="JDL27">
        <v>0</v>
      </c>
      <c r="JDM27">
        <v>0</v>
      </c>
      <c r="JDN27">
        <v>0</v>
      </c>
      <c r="JDO27">
        <v>0</v>
      </c>
      <c r="JDP27">
        <v>0</v>
      </c>
      <c r="JDQ27">
        <v>0</v>
      </c>
      <c r="JDR27">
        <v>0</v>
      </c>
      <c r="JDS27">
        <v>0</v>
      </c>
      <c r="JDT27">
        <v>0</v>
      </c>
      <c r="JDU27">
        <v>0</v>
      </c>
      <c r="JDV27">
        <v>0</v>
      </c>
      <c r="JDW27">
        <v>0</v>
      </c>
      <c r="JDX27">
        <v>0</v>
      </c>
      <c r="JDY27">
        <v>0</v>
      </c>
      <c r="JDZ27">
        <v>0</v>
      </c>
      <c r="JEA27">
        <v>0</v>
      </c>
      <c r="JEB27">
        <v>0</v>
      </c>
      <c r="JEC27">
        <v>0</v>
      </c>
      <c r="JED27">
        <v>0</v>
      </c>
      <c r="JEE27">
        <v>0</v>
      </c>
      <c r="JEF27">
        <v>0</v>
      </c>
      <c r="JEG27">
        <v>0</v>
      </c>
      <c r="JEH27">
        <v>0</v>
      </c>
      <c r="JEI27">
        <v>0</v>
      </c>
      <c r="JEJ27">
        <v>0</v>
      </c>
      <c r="JEK27">
        <v>0</v>
      </c>
      <c r="JEL27">
        <v>0</v>
      </c>
      <c r="JEM27">
        <v>0</v>
      </c>
      <c r="JEN27">
        <v>0</v>
      </c>
      <c r="JEO27">
        <v>0</v>
      </c>
      <c r="JEP27">
        <v>0</v>
      </c>
      <c r="JEQ27">
        <v>0</v>
      </c>
      <c r="JER27">
        <v>0</v>
      </c>
      <c r="JES27">
        <v>0</v>
      </c>
      <c r="JET27">
        <v>0</v>
      </c>
      <c r="JEU27">
        <v>0</v>
      </c>
      <c r="JEV27">
        <v>0</v>
      </c>
      <c r="JEW27">
        <v>0</v>
      </c>
      <c r="JEX27">
        <v>0</v>
      </c>
      <c r="JEY27">
        <v>0</v>
      </c>
      <c r="JEZ27">
        <v>0</v>
      </c>
      <c r="JFA27">
        <v>0</v>
      </c>
      <c r="JFB27">
        <v>0</v>
      </c>
      <c r="JFC27">
        <v>0</v>
      </c>
      <c r="JFD27">
        <v>0</v>
      </c>
      <c r="JFE27">
        <v>0</v>
      </c>
      <c r="JFF27">
        <v>0</v>
      </c>
      <c r="JFG27">
        <v>0</v>
      </c>
      <c r="JFH27">
        <v>0</v>
      </c>
      <c r="JFI27">
        <v>0</v>
      </c>
      <c r="JFJ27">
        <v>0</v>
      </c>
      <c r="JFK27">
        <v>0</v>
      </c>
      <c r="JFL27">
        <v>0</v>
      </c>
      <c r="JFM27">
        <v>0</v>
      </c>
      <c r="JFN27">
        <v>0</v>
      </c>
      <c r="JFO27">
        <v>0</v>
      </c>
      <c r="JFP27">
        <v>0</v>
      </c>
      <c r="JFQ27">
        <v>0</v>
      </c>
      <c r="JFR27">
        <v>0</v>
      </c>
      <c r="JFS27">
        <v>0</v>
      </c>
      <c r="JFT27">
        <v>0</v>
      </c>
      <c r="JFU27">
        <v>0</v>
      </c>
      <c r="JFV27">
        <v>0</v>
      </c>
      <c r="JFW27">
        <v>0</v>
      </c>
      <c r="JFX27">
        <v>0</v>
      </c>
      <c r="JFY27">
        <v>0</v>
      </c>
      <c r="JFZ27">
        <v>0</v>
      </c>
      <c r="JGA27">
        <v>0</v>
      </c>
      <c r="JGB27">
        <v>0</v>
      </c>
      <c r="JGC27">
        <v>0</v>
      </c>
      <c r="JGD27">
        <v>0</v>
      </c>
      <c r="JGE27">
        <v>0</v>
      </c>
      <c r="JGF27">
        <v>0</v>
      </c>
      <c r="JGG27">
        <v>0</v>
      </c>
      <c r="JGH27">
        <v>0</v>
      </c>
      <c r="JGI27">
        <v>0</v>
      </c>
      <c r="JGJ27">
        <v>0</v>
      </c>
      <c r="JGK27">
        <v>0</v>
      </c>
      <c r="JGL27">
        <v>0</v>
      </c>
      <c r="JGM27">
        <v>0</v>
      </c>
      <c r="JGN27">
        <v>0</v>
      </c>
      <c r="JGO27">
        <v>0</v>
      </c>
      <c r="JGP27">
        <v>0</v>
      </c>
      <c r="JGQ27">
        <v>0</v>
      </c>
      <c r="JGR27">
        <v>0</v>
      </c>
      <c r="JGS27">
        <v>0</v>
      </c>
      <c r="JGT27">
        <v>0</v>
      </c>
      <c r="JGU27">
        <v>0</v>
      </c>
      <c r="JGV27">
        <v>0</v>
      </c>
      <c r="JGW27">
        <v>0</v>
      </c>
      <c r="JGX27">
        <v>0</v>
      </c>
      <c r="JGY27">
        <v>0</v>
      </c>
      <c r="JGZ27">
        <v>0</v>
      </c>
      <c r="JHA27">
        <v>0</v>
      </c>
      <c r="JHB27">
        <v>0</v>
      </c>
      <c r="JHC27">
        <v>0</v>
      </c>
      <c r="JHD27">
        <v>0</v>
      </c>
      <c r="JHE27">
        <v>0</v>
      </c>
      <c r="JHF27">
        <v>0</v>
      </c>
      <c r="JHG27">
        <v>0</v>
      </c>
      <c r="JHH27">
        <v>0</v>
      </c>
      <c r="JHI27">
        <v>0</v>
      </c>
      <c r="JHJ27">
        <v>0</v>
      </c>
      <c r="JHK27">
        <v>0</v>
      </c>
      <c r="JHL27">
        <v>0</v>
      </c>
      <c r="JHM27">
        <v>0</v>
      </c>
      <c r="JHN27">
        <v>0</v>
      </c>
      <c r="JHO27">
        <v>0</v>
      </c>
      <c r="JHP27">
        <v>0</v>
      </c>
      <c r="JHQ27">
        <v>0</v>
      </c>
      <c r="JHR27">
        <v>0</v>
      </c>
      <c r="JHS27">
        <v>0</v>
      </c>
      <c r="JHT27">
        <v>0</v>
      </c>
      <c r="JHU27">
        <v>0</v>
      </c>
      <c r="JHV27">
        <v>0</v>
      </c>
      <c r="JHW27">
        <v>0</v>
      </c>
      <c r="JHX27">
        <v>0</v>
      </c>
      <c r="JHY27">
        <v>0</v>
      </c>
      <c r="JHZ27">
        <v>0</v>
      </c>
      <c r="JIA27">
        <v>0</v>
      </c>
      <c r="JIB27">
        <v>0</v>
      </c>
      <c r="JIC27">
        <v>0</v>
      </c>
      <c r="JID27">
        <v>0</v>
      </c>
      <c r="JIE27">
        <v>0</v>
      </c>
      <c r="JIF27">
        <v>0</v>
      </c>
      <c r="JIG27">
        <v>0</v>
      </c>
      <c r="JIH27">
        <v>0</v>
      </c>
      <c r="JII27">
        <v>0</v>
      </c>
      <c r="JIJ27">
        <v>0</v>
      </c>
      <c r="JIK27">
        <v>0</v>
      </c>
      <c r="JIL27">
        <v>0</v>
      </c>
      <c r="JIM27">
        <v>0</v>
      </c>
      <c r="JIN27">
        <v>0</v>
      </c>
      <c r="JIO27">
        <v>0</v>
      </c>
      <c r="JIP27">
        <v>0</v>
      </c>
      <c r="JIQ27">
        <v>0</v>
      </c>
      <c r="JIR27">
        <v>0</v>
      </c>
      <c r="JIS27">
        <v>0</v>
      </c>
      <c r="JIT27">
        <v>0</v>
      </c>
      <c r="JIU27">
        <v>0</v>
      </c>
      <c r="JIV27">
        <v>0</v>
      </c>
      <c r="JIW27">
        <v>0</v>
      </c>
      <c r="JIX27">
        <v>0</v>
      </c>
      <c r="JIY27">
        <v>0</v>
      </c>
      <c r="JIZ27">
        <v>0</v>
      </c>
      <c r="JJA27">
        <v>0</v>
      </c>
      <c r="JJB27">
        <v>0</v>
      </c>
      <c r="JJC27">
        <v>0</v>
      </c>
      <c r="JJD27">
        <v>0</v>
      </c>
      <c r="JJE27">
        <v>0</v>
      </c>
      <c r="JJF27">
        <v>0</v>
      </c>
      <c r="JJG27">
        <v>0</v>
      </c>
      <c r="JJH27">
        <v>0</v>
      </c>
      <c r="JJI27">
        <v>0</v>
      </c>
      <c r="JJJ27">
        <v>0</v>
      </c>
      <c r="JJK27">
        <v>0</v>
      </c>
      <c r="JJL27">
        <v>0</v>
      </c>
      <c r="JJM27">
        <v>0</v>
      </c>
      <c r="JJN27">
        <v>0</v>
      </c>
      <c r="JJO27">
        <v>0</v>
      </c>
      <c r="JJP27">
        <v>0</v>
      </c>
      <c r="JJQ27">
        <v>0</v>
      </c>
      <c r="JJR27">
        <v>0</v>
      </c>
      <c r="JJS27">
        <v>0</v>
      </c>
      <c r="JJT27">
        <v>0</v>
      </c>
      <c r="JJU27">
        <v>0</v>
      </c>
      <c r="JJV27">
        <v>0</v>
      </c>
      <c r="JJW27">
        <v>0</v>
      </c>
      <c r="JJX27">
        <v>0</v>
      </c>
      <c r="JJY27">
        <v>0</v>
      </c>
      <c r="JJZ27">
        <v>0</v>
      </c>
      <c r="JKA27">
        <v>0</v>
      </c>
      <c r="JKB27">
        <v>0</v>
      </c>
      <c r="JKC27">
        <v>0</v>
      </c>
      <c r="JKD27">
        <v>0</v>
      </c>
      <c r="JKE27">
        <v>0</v>
      </c>
      <c r="JKF27">
        <v>0</v>
      </c>
      <c r="JKG27">
        <v>0</v>
      </c>
      <c r="JKH27">
        <v>0</v>
      </c>
      <c r="JKI27">
        <v>0</v>
      </c>
      <c r="JKJ27">
        <v>0</v>
      </c>
      <c r="JKK27">
        <v>0</v>
      </c>
      <c r="JKL27">
        <v>0</v>
      </c>
      <c r="JKM27">
        <v>0</v>
      </c>
      <c r="JKN27">
        <v>0</v>
      </c>
      <c r="JKO27">
        <v>0</v>
      </c>
      <c r="JKP27">
        <v>0</v>
      </c>
      <c r="JKQ27">
        <v>0</v>
      </c>
      <c r="JKR27">
        <v>0</v>
      </c>
      <c r="JKS27">
        <v>0</v>
      </c>
      <c r="JKT27">
        <v>0</v>
      </c>
      <c r="JKU27">
        <v>0</v>
      </c>
      <c r="JKV27">
        <v>0</v>
      </c>
      <c r="JKW27">
        <v>0</v>
      </c>
      <c r="JKX27">
        <v>0</v>
      </c>
      <c r="JKY27">
        <v>0</v>
      </c>
      <c r="JKZ27">
        <v>0</v>
      </c>
      <c r="JLA27">
        <v>0</v>
      </c>
      <c r="JLB27">
        <v>0</v>
      </c>
      <c r="JLC27">
        <v>0</v>
      </c>
      <c r="JLD27">
        <v>0</v>
      </c>
      <c r="JLE27">
        <v>0</v>
      </c>
      <c r="JLF27">
        <v>0</v>
      </c>
      <c r="JLG27">
        <v>0</v>
      </c>
      <c r="JLH27">
        <v>0</v>
      </c>
      <c r="JLI27">
        <v>0</v>
      </c>
      <c r="JLJ27">
        <v>0</v>
      </c>
      <c r="JLK27">
        <v>0</v>
      </c>
      <c r="JLL27">
        <v>0</v>
      </c>
      <c r="JLM27">
        <v>0</v>
      </c>
      <c r="JLN27">
        <v>0</v>
      </c>
      <c r="JLO27">
        <v>0</v>
      </c>
      <c r="JLP27">
        <v>0</v>
      </c>
      <c r="JLQ27">
        <v>0</v>
      </c>
      <c r="JLR27">
        <v>0</v>
      </c>
      <c r="JLS27">
        <v>0</v>
      </c>
      <c r="JLT27">
        <v>0</v>
      </c>
      <c r="JLU27">
        <v>0</v>
      </c>
      <c r="JLV27">
        <v>0</v>
      </c>
      <c r="JLW27">
        <v>0</v>
      </c>
      <c r="JLX27">
        <v>0</v>
      </c>
      <c r="JLY27">
        <v>0</v>
      </c>
      <c r="JLZ27">
        <v>0</v>
      </c>
      <c r="JMA27">
        <v>0</v>
      </c>
      <c r="JMB27">
        <v>0</v>
      </c>
      <c r="JMC27">
        <v>0</v>
      </c>
      <c r="JMD27">
        <v>0</v>
      </c>
      <c r="JME27">
        <v>0</v>
      </c>
      <c r="JMF27">
        <v>0</v>
      </c>
      <c r="JMG27">
        <v>0</v>
      </c>
      <c r="JMH27">
        <v>0</v>
      </c>
      <c r="JMI27">
        <v>0</v>
      </c>
      <c r="JMJ27">
        <v>0</v>
      </c>
      <c r="JMK27">
        <v>0</v>
      </c>
      <c r="JML27">
        <v>0</v>
      </c>
      <c r="JMM27">
        <v>0</v>
      </c>
      <c r="JMN27">
        <v>0</v>
      </c>
      <c r="JMO27">
        <v>0</v>
      </c>
      <c r="JMP27">
        <v>0</v>
      </c>
      <c r="JMQ27">
        <v>0</v>
      </c>
      <c r="JMR27">
        <v>0</v>
      </c>
      <c r="JMS27">
        <v>0</v>
      </c>
      <c r="JMT27">
        <v>0</v>
      </c>
      <c r="JMU27">
        <v>0</v>
      </c>
      <c r="JMV27">
        <v>0</v>
      </c>
      <c r="JMW27">
        <v>0</v>
      </c>
      <c r="JMX27">
        <v>0</v>
      </c>
      <c r="JMY27">
        <v>0</v>
      </c>
      <c r="JMZ27">
        <v>0</v>
      </c>
      <c r="JNA27">
        <v>0</v>
      </c>
      <c r="JNB27">
        <v>0</v>
      </c>
      <c r="JNC27">
        <v>0</v>
      </c>
      <c r="JND27">
        <v>0</v>
      </c>
      <c r="JNE27">
        <v>0</v>
      </c>
      <c r="JNF27">
        <v>0</v>
      </c>
      <c r="JNG27">
        <v>0</v>
      </c>
      <c r="JNH27">
        <v>0</v>
      </c>
      <c r="JNI27">
        <v>0</v>
      </c>
      <c r="JNJ27">
        <v>0</v>
      </c>
      <c r="JNK27">
        <v>0</v>
      </c>
      <c r="JNL27">
        <v>0</v>
      </c>
      <c r="JNM27">
        <v>0</v>
      </c>
      <c r="JNN27">
        <v>0</v>
      </c>
      <c r="JNO27">
        <v>0</v>
      </c>
      <c r="JNP27">
        <v>0</v>
      </c>
      <c r="JNQ27">
        <v>0</v>
      </c>
      <c r="JNR27">
        <v>0</v>
      </c>
      <c r="JNS27">
        <v>0</v>
      </c>
      <c r="JNT27">
        <v>0</v>
      </c>
      <c r="JNU27">
        <v>0</v>
      </c>
      <c r="JNV27">
        <v>0</v>
      </c>
      <c r="JNW27">
        <v>0</v>
      </c>
      <c r="JNX27">
        <v>0</v>
      </c>
      <c r="JNY27">
        <v>0</v>
      </c>
      <c r="JNZ27">
        <v>0</v>
      </c>
      <c r="JOA27">
        <v>0</v>
      </c>
      <c r="JOB27">
        <v>0</v>
      </c>
      <c r="JOC27">
        <v>0</v>
      </c>
      <c r="JOD27">
        <v>0</v>
      </c>
      <c r="JOE27">
        <v>0</v>
      </c>
      <c r="JOF27">
        <v>0</v>
      </c>
      <c r="JOG27">
        <v>0</v>
      </c>
      <c r="JOH27">
        <v>0</v>
      </c>
      <c r="JOI27">
        <v>0</v>
      </c>
      <c r="JOJ27">
        <v>0</v>
      </c>
      <c r="JOK27">
        <v>0</v>
      </c>
      <c r="JOL27">
        <v>0</v>
      </c>
      <c r="JOM27">
        <v>0</v>
      </c>
      <c r="JON27">
        <v>0</v>
      </c>
      <c r="JOO27">
        <v>0</v>
      </c>
      <c r="JOP27">
        <v>0</v>
      </c>
      <c r="JOQ27">
        <v>0</v>
      </c>
      <c r="JOR27">
        <v>0</v>
      </c>
      <c r="JOS27">
        <v>0</v>
      </c>
      <c r="JOT27">
        <v>0</v>
      </c>
      <c r="JOU27">
        <v>0</v>
      </c>
      <c r="JOV27">
        <v>0</v>
      </c>
      <c r="JOW27">
        <v>0</v>
      </c>
      <c r="JOX27">
        <v>0</v>
      </c>
      <c r="JOY27">
        <v>0</v>
      </c>
      <c r="JOZ27">
        <v>0</v>
      </c>
      <c r="JPA27">
        <v>0</v>
      </c>
      <c r="JPB27">
        <v>0</v>
      </c>
      <c r="JPC27">
        <v>0</v>
      </c>
      <c r="JPD27">
        <v>0</v>
      </c>
      <c r="JPE27">
        <v>0</v>
      </c>
      <c r="JPF27">
        <v>0</v>
      </c>
      <c r="JPG27">
        <v>0</v>
      </c>
      <c r="JPH27">
        <v>0</v>
      </c>
      <c r="JPI27">
        <v>0</v>
      </c>
      <c r="JPJ27">
        <v>0</v>
      </c>
      <c r="JPK27">
        <v>0</v>
      </c>
      <c r="JPL27">
        <v>0</v>
      </c>
      <c r="JPM27">
        <v>0</v>
      </c>
      <c r="JPN27">
        <v>0</v>
      </c>
      <c r="JPO27">
        <v>0</v>
      </c>
      <c r="JPP27">
        <v>0</v>
      </c>
      <c r="JPQ27">
        <v>0</v>
      </c>
      <c r="JPR27">
        <v>0</v>
      </c>
      <c r="JPS27">
        <v>0</v>
      </c>
      <c r="JPT27">
        <v>0</v>
      </c>
      <c r="JPU27">
        <v>0</v>
      </c>
      <c r="JPV27">
        <v>0</v>
      </c>
      <c r="JPW27">
        <v>0</v>
      </c>
      <c r="JPX27">
        <v>0</v>
      </c>
      <c r="JPY27">
        <v>0</v>
      </c>
      <c r="JPZ27">
        <v>0</v>
      </c>
      <c r="JQA27">
        <v>0</v>
      </c>
      <c r="JQB27">
        <v>0</v>
      </c>
      <c r="JQC27">
        <v>0</v>
      </c>
      <c r="JQD27">
        <v>0</v>
      </c>
      <c r="JQE27">
        <v>0</v>
      </c>
      <c r="JQF27">
        <v>0</v>
      </c>
      <c r="JQG27">
        <v>0</v>
      </c>
      <c r="JQH27">
        <v>0</v>
      </c>
      <c r="JQI27">
        <v>0</v>
      </c>
      <c r="JQJ27">
        <v>0</v>
      </c>
      <c r="JQK27">
        <v>0</v>
      </c>
      <c r="JQL27">
        <v>0</v>
      </c>
      <c r="JQM27">
        <v>0</v>
      </c>
      <c r="JQN27">
        <v>0</v>
      </c>
      <c r="JQO27">
        <v>0</v>
      </c>
      <c r="JQP27">
        <v>0</v>
      </c>
      <c r="JQQ27">
        <v>0</v>
      </c>
      <c r="JQR27">
        <v>0</v>
      </c>
      <c r="JQS27">
        <v>0</v>
      </c>
      <c r="JQT27">
        <v>0</v>
      </c>
      <c r="JQU27">
        <v>0</v>
      </c>
      <c r="JQV27">
        <v>0</v>
      </c>
      <c r="JQW27">
        <v>0</v>
      </c>
      <c r="JQX27">
        <v>0</v>
      </c>
      <c r="JQY27">
        <v>0</v>
      </c>
      <c r="JQZ27">
        <v>0</v>
      </c>
      <c r="JRA27">
        <v>0</v>
      </c>
      <c r="JRB27">
        <v>0</v>
      </c>
      <c r="JRC27">
        <v>0</v>
      </c>
      <c r="JRD27">
        <v>0</v>
      </c>
      <c r="JRE27">
        <v>0</v>
      </c>
      <c r="JRF27">
        <v>0</v>
      </c>
      <c r="JRG27">
        <v>0</v>
      </c>
      <c r="JRH27">
        <v>0</v>
      </c>
      <c r="JRI27">
        <v>0</v>
      </c>
      <c r="JRJ27">
        <v>0</v>
      </c>
      <c r="JRK27">
        <v>0</v>
      </c>
      <c r="JRL27">
        <v>0</v>
      </c>
      <c r="JRM27">
        <v>0</v>
      </c>
      <c r="JRN27">
        <v>0</v>
      </c>
      <c r="JRO27">
        <v>0</v>
      </c>
      <c r="JRP27">
        <v>0</v>
      </c>
      <c r="JRQ27">
        <v>0</v>
      </c>
      <c r="JRR27">
        <v>0</v>
      </c>
      <c r="JRS27">
        <v>0</v>
      </c>
      <c r="JRT27">
        <v>0</v>
      </c>
      <c r="JRU27">
        <v>0</v>
      </c>
      <c r="JRV27">
        <v>0</v>
      </c>
      <c r="JRW27">
        <v>0</v>
      </c>
      <c r="JRX27">
        <v>0</v>
      </c>
      <c r="JRY27">
        <v>0</v>
      </c>
      <c r="JRZ27">
        <v>0</v>
      </c>
      <c r="JSA27">
        <v>0</v>
      </c>
      <c r="JSB27">
        <v>0</v>
      </c>
      <c r="JSC27">
        <v>0</v>
      </c>
      <c r="JSD27">
        <v>0</v>
      </c>
      <c r="JSE27">
        <v>0</v>
      </c>
      <c r="JSF27">
        <v>0</v>
      </c>
      <c r="JSG27">
        <v>0</v>
      </c>
      <c r="JSH27">
        <v>0</v>
      </c>
      <c r="JSI27">
        <v>0</v>
      </c>
      <c r="JSJ27">
        <v>0</v>
      </c>
      <c r="JSK27">
        <v>0</v>
      </c>
      <c r="JSL27">
        <v>0</v>
      </c>
      <c r="JSM27">
        <v>0</v>
      </c>
      <c r="JSN27">
        <v>0</v>
      </c>
      <c r="JSO27">
        <v>0</v>
      </c>
      <c r="JSP27">
        <v>0</v>
      </c>
      <c r="JSQ27">
        <v>0</v>
      </c>
      <c r="JSR27">
        <v>0</v>
      </c>
      <c r="JSS27">
        <v>0</v>
      </c>
      <c r="JST27">
        <v>0</v>
      </c>
      <c r="JSU27">
        <v>0</v>
      </c>
      <c r="JSV27">
        <v>0</v>
      </c>
      <c r="JSW27">
        <v>0</v>
      </c>
      <c r="JSX27">
        <v>0</v>
      </c>
      <c r="JSY27">
        <v>0</v>
      </c>
      <c r="JSZ27">
        <v>0</v>
      </c>
      <c r="JTA27">
        <v>0</v>
      </c>
      <c r="JTB27">
        <v>0</v>
      </c>
      <c r="JTC27">
        <v>0</v>
      </c>
      <c r="JTD27">
        <v>0</v>
      </c>
      <c r="JTE27">
        <v>0</v>
      </c>
      <c r="JTF27">
        <v>0</v>
      </c>
      <c r="JTG27">
        <v>0</v>
      </c>
      <c r="JTH27">
        <v>0</v>
      </c>
      <c r="JTI27">
        <v>0</v>
      </c>
      <c r="JTJ27">
        <v>0</v>
      </c>
      <c r="JTK27">
        <v>0</v>
      </c>
      <c r="JTL27">
        <v>0</v>
      </c>
      <c r="JTM27">
        <v>0</v>
      </c>
      <c r="JTN27">
        <v>0</v>
      </c>
      <c r="JTO27">
        <v>0</v>
      </c>
      <c r="JTP27">
        <v>0</v>
      </c>
      <c r="JTQ27">
        <v>0</v>
      </c>
      <c r="JTR27">
        <v>0</v>
      </c>
      <c r="JTS27">
        <v>0</v>
      </c>
      <c r="JTT27">
        <v>0</v>
      </c>
      <c r="JTU27">
        <v>0</v>
      </c>
      <c r="JTV27">
        <v>0</v>
      </c>
      <c r="JTW27">
        <v>0</v>
      </c>
      <c r="JTX27">
        <v>0</v>
      </c>
      <c r="JTY27">
        <v>0</v>
      </c>
      <c r="JTZ27">
        <v>0</v>
      </c>
      <c r="JUA27">
        <v>0</v>
      </c>
      <c r="JUB27">
        <v>0</v>
      </c>
      <c r="JUC27">
        <v>0</v>
      </c>
      <c r="JUD27">
        <v>0</v>
      </c>
      <c r="JUE27">
        <v>0</v>
      </c>
      <c r="JUF27">
        <v>0</v>
      </c>
      <c r="JUG27">
        <v>0</v>
      </c>
      <c r="JUH27">
        <v>0</v>
      </c>
      <c r="JUI27">
        <v>0</v>
      </c>
      <c r="JUJ27">
        <v>0</v>
      </c>
      <c r="JUK27">
        <v>0</v>
      </c>
      <c r="JUL27">
        <v>0</v>
      </c>
      <c r="JUM27">
        <v>0</v>
      </c>
      <c r="JUN27">
        <v>0</v>
      </c>
      <c r="JUO27">
        <v>0</v>
      </c>
      <c r="JUP27">
        <v>0</v>
      </c>
      <c r="JUQ27">
        <v>0</v>
      </c>
      <c r="JUR27">
        <v>0</v>
      </c>
      <c r="JUS27">
        <v>0</v>
      </c>
      <c r="JUT27">
        <v>0</v>
      </c>
      <c r="JUU27">
        <v>0</v>
      </c>
      <c r="JUV27">
        <v>0</v>
      </c>
      <c r="JUW27">
        <v>0</v>
      </c>
      <c r="JUX27">
        <v>0</v>
      </c>
      <c r="JUY27">
        <v>0</v>
      </c>
      <c r="JUZ27">
        <v>0</v>
      </c>
      <c r="JVA27">
        <v>0</v>
      </c>
      <c r="JVB27">
        <v>0</v>
      </c>
      <c r="JVC27">
        <v>0</v>
      </c>
      <c r="JVD27">
        <v>0</v>
      </c>
      <c r="JVE27">
        <v>0</v>
      </c>
      <c r="JVF27">
        <v>0</v>
      </c>
      <c r="JVG27">
        <v>0</v>
      </c>
      <c r="JVH27">
        <v>0</v>
      </c>
      <c r="JVI27">
        <v>0</v>
      </c>
      <c r="JVJ27">
        <v>0</v>
      </c>
      <c r="JVK27">
        <v>0</v>
      </c>
      <c r="JVL27">
        <v>0</v>
      </c>
      <c r="JVM27">
        <v>0</v>
      </c>
      <c r="JVN27">
        <v>0</v>
      </c>
      <c r="JVO27">
        <v>0</v>
      </c>
      <c r="JVP27">
        <v>0</v>
      </c>
      <c r="JVQ27">
        <v>0</v>
      </c>
      <c r="JVR27">
        <v>0</v>
      </c>
      <c r="JVS27">
        <v>0</v>
      </c>
      <c r="JVT27">
        <v>0</v>
      </c>
      <c r="JVU27">
        <v>0</v>
      </c>
      <c r="JVV27">
        <v>0</v>
      </c>
      <c r="JVW27">
        <v>0</v>
      </c>
      <c r="JVX27">
        <v>0</v>
      </c>
      <c r="JVY27">
        <v>0</v>
      </c>
      <c r="JVZ27">
        <v>0</v>
      </c>
      <c r="JWA27">
        <v>0</v>
      </c>
      <c r="JWB27">
        <v>0</v>
      </c>
      <c r="JWC27">
        <v>0</v>
      </c>
      <c r="JWD27">
        <v>0</v>
      </c>
      <c r="JWE27">
        <v>0</v>
      </c>
      <c r="JWF27">
        <v>0</v>
      </c>
      <c r="JWG27">
        <v>0</v>
      </c>
      <c r="JWH27">
        <v>0</v>
      </c>
      <c r="JWI27">
        <v>0</v>
      </c>
      <c r="JWJ27">
        <v>0</v>
      </c>
      <c r="JWK27">
        <v>0</v>
      </c>
      <c r="JWL27">
        <v>0</v>
      </c>
      <c r="JWM27">
        <v>0</v>
      </c>
      <c r="JWN27">
        <v>0</v>
      </c>
      <c r="JWO27">
        <v>0</v>
      </c>
      <c r="JWP27">
        <v>0</v>
      </c>
      <c r="JWQ27">
        <v>0</v>
      </c>
      <c r="JWR27">
        <v>0</v>
      </c>
      <c r="JWS27">
        <v>0</v>
      </c>
      <c r="JWT27">
        <v>0</v>
      </c>
      <c r="JWU27">
        <v>0</v>
      </c>
      <c r="JWV27">
        <v>0</v>
      </c>
      <c r="JWW27">
        <v>0</v>
      </c>
      <c r="JWX27">
        <v>0</v>
      </c>
      <c r="JWY27">
        <v>0</v>
      </c>
      <c r="JWZ27">
        <v>0</v>
      </c>
      <c r="JXA27">
        <v>0</v>
      </c>
      <c r="JXB27">
        <v>0</v>
      </c>
      <c r="JXC27">
        <v>0</v>
      </c>
      <c r="JXD27">
        <v>0</v>
      </c>
      <c r="JXE27">
        <v>0</v>
      </c>
      <c r="JXF27">
        <v>0</v>
      </c>
      <c r="JXG27">
        <v>0</v>
      </c>
      <c r="JXH27">
        <v>0</v>
      </c>
      <c r="JXI27">
        <v>0</v>
      </c>
      <c r="JXJ27">
        <v>0</v>
      </c>
      <c r="JXK27">
        <v>0</v>
      </c>
      <c r="JXL27">
        <v>0</v>
      </c>
      <c r="JXM27">
        <v>0</v>
      </c>
      <c r="JXN27">
        <v>0</v>
      </c>
      <c r="JXO27">
        <v>0</v>
      </c>
      <c r="JXP27">
        <v>0</v>
      </c>
      <c r="JXQ27">
        <v>0</v>
      </c>
      <c r="JXR27">
        <v>0</v>
      </c>
      <c r="JXS27">
        <v>0</v>
      </c>
      <c r="JXT27">
        <v>0</v>
      </c>
      <c r="JXU27">
        <v>0</v>
      </c>
      <c r="JXV27">
        <v>0</v>
      </c>
      <c r="JXW27">
        <v>0</v>
      </c>
      <c r="JXX27">
        <v>0</v>
      </c>
      <c r="JXY27">
        <v>0</v>
      </c>
      <c r="JXZ27">
        <v>0</v>
      </c>
      <c r="JYA27">
        <v>0</v>
      </c>
      <c r="JYB27">
        <v>0</v>
      </c>
      <c r="JYC27">
        <v>0</v>
      </c>
      <c r="JYD27">
        <v>0</v>
      </c>
      <c r="JYE27">
        <v>0</v>
      </c>
      <c r="JYF27">
        <v>0</v>
      </c>
      <c r="JYG27">
        <v>0</v>
      </c>
      <c r="JYH27">
        <v>0</v>
      </c>
      <c r="JYI27">
        <v>0</v>
      </c>
      <c r="JYJ27">
        <v>0</v>
      </c>
      <c r="JYK27">
        <v>0</v>
      </c>
      <c r="JYL27">
        <v>0</v>
      </c>
      <c r="JYM27">
        <v>0</v>
      </c>
      <c r="JYN27">
        <v>0</v>
      </c>
      <c r="JYO27">
        <v>0</v>
      </c>
      <c r="JYP27">
        <v>0</v>
      </c>
      <c r="JYQ27">
        <v>0</v>
      </c>
      <c r="JYR27">
        <v>0</v>
      </c>
      <c r="JYS27">
        <v>0</v>
      </c>
      <c r="JYT27">
        <v>0</v>
      </c>
      <c r="JYU27">
        <v>0</v>
      </c>
      <c r="JYV27">
        <v>0</v>
      </c>
      <c r="JYW27">
        <v>0</v>
      </c>
      <c r="JYX27">
        <v>0</v>
      </c>
      <c r="JYY27">
        <v>0</v>
      </c>
      <c r="JYZ27">
        <v>0</v>
      </c>
      <c r="JZA27">
        <v>0</v>
      </c>
      <c r="JZB27">
        <v>0</v>
      </c>
      <c r="JZC27">
        <v>0</v>
      </c>
      <c r="JZD27">
        <v>0</v>
      </c>
      <c r="JZE27">
        <v>0</v>
      </c>
      <c r="JZF27">
        <v>0</v>
      </c>
      <c r="JZG27">
        <v>0</v>
      </c>
      <c r="JZH27">
        <v>0</v>
      </c>
      <c r="JZI27">
        <v>0</v>
      </c>
      <c r="JZJ27">
        <v>0</v>
      </c>
      <c r="JZK27">
        <v>0</v>
      </c>
      <c r="JZL27">
        <v>0</v>
      </c>
      <c r="JZM27">
        <v>0</v>
      </c>
      <c r="JZN27">
        <v>0</v>
      </c>
      <c r="JZO27">
        <v>0</v>
      </c>
      <c r="JZP27">
        <v>0</v>
      </c>
      <c r="JZQ27">
        <v>0</v>
      </c>
      <c r="JZR27">
        <v>0</v>
      </c>
      <c r="JZS27">
        <v>0</v>
      </c>
      <c r="JZT27">
        <v>0</v>
      </c>
      <c r="JZU27">
        <v>0</v>
      </c>
      <c r="JZV27">
        <v>0</v>
      </c>
      <c r="JZW27">
        <v>0</v>
      </c>
      <c r="JZX27">
        <v>0</v>
      </c>
      <c r="JZY27">
        <v>0</v>
      </c>
      <c r="JZZ27">
        <v>0</v>
      </c>
      <c r="KAA27">
        <v>0</v>
      </c>
      <c r="KAB27">
        <v>0</v>
      </c>
      <c r="KAC27">
        <v>0</v>
      </c>
      <c r="KAD27">
        <v>0</v>
      </c>
      <c r="KAE27">
        <v>0</v>
      </c>
      <c r="KAF27">
        <v>0</v>
      </c>
      <c r="KAG27">
        <v>0</v>
      </c>
      <c r="KAH27">
        <v>0</v>
      </c>
      <c r="KAI27">
        <v>0</v>
      </c>
      <c r="KAJ27">
        <v>0</v>
      </c>
      <c r="KAK27">
        <v>0</v>
      </c>
      <c r="KAL27">
        <v>0</v>
      </c>
      <c r="KAM27">
        <v>0</v>
      </c>
      <c r="KAN27">
        <v>0</v>
      </c>
      <c r="KAO27">
        <v>0</v>
      </c>
      <c r="KAP27">
        <v>0</v>
      </c>
      <c r="KAQ27">
        <v>0</v>
      </c>
      <c r="KAR27">
        <v>0</v>
      </c>
      <c r="KAS27">
        <v>0</v>
      </c>
      <c r="KAT27">
        <v>0</v>
      </c>
      <c r="KAU27">
        <v>0</v>
      </c>
      <c r="KAV27">
        <v>0</v>
      </c>
      <c r="KAW27">
        <v>0</v>
      </c>
      <c r="KAX27">
        <v>0</v>
      </c>
      <c r="KAY27">
        <v>0</v>
      </c>
      <c r="KAZ27">
        <v>0</v>
      </c>
      <c r="KBA27">
        <v>0</v>
      </c>
      <c r="KBB27">
        <v>0</v>
      </c>
      <c r="KBC27">
        <v>0</v>
      </c>
      <c r="KBD27">
        <v>0</v>
      </c>
      <c r="KBE27">
        <v>0</v>
      </c>
      <c r="KBF27">
        <v>0</v>
      </c>
      <c r="KBG27">
        <v>0</v>
      </c>
      <c r="KBH27">
        <v>0</v>
      </c>
      <c r="KBI27">
        <v>0</v>
      </c>
      <c r="KBJ27">
        <v>0</v>
      </c>
      <c r="KBK27">
        <v>0</v>
      </c>
      <c r="KBL27">
        <v>0</v>
      </c>
      <c r="KBM27">
        <v>0</v>
      </c>
      <c r="KBN27">
        <v>0</v>
      </c>
      <c r="KBO27">
        <v>0</v>
      </c>
      <c r="KBP27">
        <v>0</v>
      </c>
      <c r="KBQ27">
        <v>0</v>
      </c>
      <c r="KBR27">
        <v>0</v>
      </c>
      <c r="KBS27">
        <v>0</v>
      </c>
      <c r="KBT27">
        <v>0</v>
      </c>
      <c r="KBU27">
        <v>0</v>
      </c>
      <c r="KBV27">
        <v>0</v>
      </c>
      <c r="KBW27">
        <v>0</v>
      </c>
      <c r="KBX27">
        <v>0</v>
      </c>
      <c r="KBY27">
        <v>0</v>
      </c>
      <c r="KBZ27">
        <v>0</v>
      </c>
      <c r="KCA27">
        <v>0</v>
      </c>
      <c r="KCB27">
        <v>0</v>
      </c>
      <c r="KCC27">
        <v>0</v>
      </c>
      <c r="KCD27">
        <v>0</v>
      </c>
      <c r="KCE27">
        <v>0</v>
      </c>
      <c r="KCF27">
        <v>0</v>
      </c>
      <c r="KCG27">
        <v>0</v>
      </c>
      <c r="KCH27">
        <v>0</v>
      </c>
      <c r="KCI27">
        <v>0</v>
      </c>
      <c r="KCJ27">
        <v>0</v>
      </c>
      <c r="KCK27">
        <v>0</v>
      </c>
      <c r="KCL27">
        <v>0</v>
      </c>
      <c r="KCM27">
        <v>0</v>
      </c>
      <c r="KCN27">
        <v>0</v>
      </c>
      <c r="KCO27">
        <v>0</v>
      </c>
      <c r="KCP27">
        <v>0</v>
      </c>
      <c r="KCQ27">
        <v>0</v>
      </c>
      <c r="KCR27">
        <v>0</v>
      </c>
      <c r="KCS27">
        <v>0</v>
      </c>
      <c r="KCT27">
        <v>0</v>
      </c>
      <c r="KCU27">
        <v>0</v>
      </c>
      <c r="KCV27">
        <v>0</v>
      </c>
      <c r="KCW27">
        <v>0</v>
      </c>
      <c r="KCX27">
        <v>0</v>
      </c>
      <c r="KCY27">
        <v>0</v>
      </c>
      <c r="KCZ27">
        <v>0</v>
      </c>
      <c r="KDA27">
        <v>0</v>
      </c>
      <c r="KDB27">
        <v>0</v>
      </c>
      <c r="KDC27">
        <v>0</v>
      </c>
      <c r="KDD27">
        <v>0</v>
      </c>
      <c r="KDE27">
        <v>0</v>
      </c>
      <c r="KDF27">
        <v>0</v>
      </c>
      <c r="KDG27">
        <v>0</v>
      </c>
      <c r="KDH27">
        <v>0</v>
      </c>
      <c r="KDI27">
        <v>0</v>
      </c>
      <c r="KDJ27">
        <v>0</v>
      </c>
      <c r="KDK27">
        <v>0</v>
      </c>
      <c r="KDL27">
        <v>0</v>
      </c>
      <c r="KDM27">
        <v>0</v>
      </c>
      <c r="KDN27">
        <v>0</v>
      </c>
      <c r="KDO27">
        <v>0</v>
      </c>
      <c r="KDP27">
        <v>0</v>
      </c>
      <c r="KDQ27">
        <v>0</v>
      </c>
      <c r="KDR27">
        <v>0</v>
      </c>
      <c r="KDS27">
        <v>0</v>
      </c>
      <c r="KDT27">
        <v>0</v>
      </c>
      <c r="KDU27">
        <v>0</v>
      </c>
      <c r="KDV27">
        <v>0</v>
      </c>
      <c r="KDW27">
        <v>0</v>
      </c>
      <c r="KDX27">
        <v>0</v>
      </c>
      <c r="KDY27">
        <v>0</v>
      </c>
      <c r="KDZ27">
        <v>0</v>
      </c>
      <c r="KEA27">
        <v>0</v>
      </c>
      <c r="KEB27">
        <v>0</v>
      </c>
      <c r="KEC27">
        <v>0</v>
      </c>
      <c r="KED27">
        <v>0</v>
      </c>
      <c r="KEE27">
        <v>0</v>
      </c>
      <c r="KEF27">
        <v>0</v>
      </c>
      <c r="KEG27">
        <v>0</v>
      </c>
      <c r="KEH27">
        <v>0</v>
      </c>
      <c r="KEI27">
        <v>0</v>
      </c>
      <c r="KEJ27">
        <v>0</v>
      </c>
      <c r="KEK27">
        <v>0</v>
      </c>
      <c r="KEL27">
        <v>0</v>
      </c>
      <c r="KEM27">
        <v>0</v>
      </c>
      <c r="KEN27">
        <v>0</v>
      </c>
      <c r="KEO27">
        <v>0</v>
      </c>
      <c r="KEP27">
        <v>0</v>
      </c>
      <c r="KEQ27">
        <v>0</v>
      </c>
      <c r="KER27">
        <v>0</v>
      </c>
      <c r="KES27">
        <v>0</v>
      </c>
      <c r="KET27">
        <v>0</v>
      </c>
      <c r="KEU27">
        <v>0</v>
      </c>
      <c r="KEV27">
        <v>0</v>
      </c>
      <c r="KEW27">
        <v>0</v>
      </c>
      <c r="KEX27">
        <v>0</v>
      </c>
      <c r="KEY27">
        <v>0</v>
      </c>
      <c r="KEZ27">
        <v>0</v>
      </c>
      <c r="KFA27">
        <v>0</v>
      </c>
      <c r="KFB27">
        <v>0</v>
      </c>
      <c r="KFC27">
        <v>0</v>
      </c>
      <c r="KFD27">
        <v>0</v>
      </c>
      <c r="KFE27">
        <v>0</v>
      </c>
      <c r="KFF27">
        <v>0</v>
      </c>
      <c r="KFG27">
        <v>0</v>
      </c>
      <c r="KFH27">
        <v>0</v>
      </c>
      <c r="KFI27">
        <v>0</v>
      </c>
      <c r="KFJ27">
        <v>0</v>
      </c>
      <c r="KFK27">
        <v>0</v>
      </c>
      <c r="KFL27">
        <v>0</v>
      </c>
      <c r="KFM27">
        <v>0</v>
      </c>
      <c r="KFN27">
        <v>0</v>
      </c>
      <c r="KFO27">
        <v>0</v>
      </c>
      <c r="KFP27">
        <v>0</v>
      </c>
      <c r="KFQ27">
        <v>0</v>
      </c>
      <c r="KFR27">
        <v>0</v>
      </c>
      <c r="KFS27">
        <v>0</v>
      </c>
      <c r="KFT27">
        <v>0</v>
      </c>
      <c r="KFU27">
        <v>0</v>
      </c>
      <c r="KFV27">
        <v>0</v>
      </c>
      <c r="KFW27">
        <v>0</v>
      </c>
      <c r="KFX27">
        <v>0</v>
      </c>
      <c r="KFY27">
        <v>0</v>
      </c>
      <c r="KFZ27">
        <v>0</v>
      </c>
      <c r="KGA27">
        <v>0</v>
      </c>
      <c r="KGB27">
        <v>0</v>
      </c>
      <c r="KGC27">
        <v>0</v>
      </c>
      <c r="KGD27">
        <v>0</v>
      </c>
      <c r="KGE27">
        <v>0</v>
      </c>
      <c r="KGF27">
        <v>0</v>
      </c>
      <c r="KGG27">
        <v>0</v>
      </c>
      <c r="KGH27">
        <v>0</v>
      </c>
      <c r="KGI27">
        <v>0</v>
      </c>
      <c r="KGJ27">
        <v>0</v>
      </c>
      <c r="KGK27">
        <v>0</v>
      </c>
      <c r="KGL27">
        <v>0</v>
      </c>
      <c r="KGM27">
        <v>0</v>
      </c>
      <c r="KGN27">
        <v>0</v>
      </c>
      <c r="KGO27">
        <v>0</v>
      </c>
      <c r="KGP27">
        <v>0</v>
      </c>
      <c r="KGQ27">
        <v>0</v>
      </c>
      <c r="KGR27">
        <v>0</v>
      </c>
      <c r="KGS27">
        <v>0</v>
      </c>
      <c r="KGT27">
        <v>0</v>
      </c>
      <c r="KGU27">
        <v>0</v>
      </c>
      <c r="KGV27">
        <v>0</v>
      </c>
      <c r="KGW27">
        <v>0</v>
      </c>
      <c r="KGX27">
        <v>0</v>
      </c>
      <c r="KGY27">
        <v>0</v>
      </c>
      <c r="KGZ27">
        <v>0</v>
      </c>
      <c r="KHA27">
        <v>0</v>
      </c>
      <c r="KHB27">
        <v>0</v>
      </c>
      <c r="KHC27">
        <v>0</v>
      </c>
      <c r="KHD27">
        <v>0</v>
      </c>
      <c r="KHE27">
        <v>0</v>
      </c>
      <c r="KHF27">
        <v>0</v>
      </c>
      <c r="KHG27">
        <v>0</v>
      </c>
      <c r="KHH27">
        <v>0</v>
      </c>
      <c r="KHI27">
        <v>0</v>
      </c>
      <c r="KHJ27">
        <v>0</v>
      </c>
      <c r="KHK27">
        <v>0</v>
      </c>
      <c r="KHL27">
        <v>0</v>
      </c>
      <c r="KHM27">
        <v>0</v>
      </c>
      <c r="KHN27">
        <v>0</v>
      </c>
      <c r="KHO27">
        <v>0</v>
      </c>
      <c r="KHP27">
        <v>0</v>
      </c>
      <c r="KHQ27">
        <v>0</v>
      </c>
      <c r="KHR27">
        <v>0</v>
      </c>
      <c r="KHS27">
        <v>0</v>
      </c>
      <c r="KHT27">
        <v>0</v>
      </c>
      <c r="KHU27">
        <v>0</v>
      </c>
      <c r="KHV27">
        <v>0</v>
      </c>
      <c r="KHW27">
        <v>0</v>
      </c>
      <c r="KHX27">
        <v>0</v>
      </c>
      <c r="KHY27">
        <v>0</v>
      </c>
      <c r="KHZ27">
        <v>0</v>
      </c>
      <c r="KIA27">
        <v>0</v>
      </c>
      <c r="KIB27">
        <v>0</v>
      </c>
      <c r="KIC27">
        <v>0</v>
      </c>
      <c r="KID27">
        <v>0</v>
      </c>
      <c r="KIE27">
        <v>0</v>
      </c>
      <c r="KIF27">
        <v>0</v>
      </c>
      <c r="KIG27">
        <v>0</v>
      </c>
      <c r="KIH27">
        <v>0</v>
      </c>
      <c r="KII27">
        <v>0</v>
      </c>
      <c r="KIJ27">
        <v>0</v>
      </c>
      <c r="KIK27">
        <v>0</v>
      </c>
      <c r="KIL27">
        <v>0</v>
      </c>
      <c r="KIM27">
        <v>0</v>
      </c>
      <c r="KIN27">
        <v>0</v>
      </c>
      <c r="KIO27">
        <v>0</v>
      </c>
      <c r="KIP27">
        <v>0</v>
      </c>
      <c r="KIQ27">
        <v>0</v>
      </c>
      <c r="KIR27">
        <v>0</v>
      </c>
      <c r="KIS27">
        <v>0</v>
      </c>
      <c r="KIT27">
        <v>0</v>
      </c>
      <c r="KIU27">
        <v>0</v>
      </c>
      <c r="KIV27">
        <v>0</v>
      </c>
      <c r="KIW27">
        <v>0</v>
      </c>
      <c r="KIX27">
        <v>0</v>
      </c>
      <c r="KIY27">
        <v>0</v>
      </c>
      <c r="KIZ27">
        <v>0</v>
      </c>
      <c r="KJA27">
        <v>0</v>
      </c>
      <c r="KJB27">
        <v>0</v>
      </c>
      <c r="KJC27">
        <v>0</v>
      </c>
      <c r="KJD27">
        <v>0</v>
      </c>
      <c r="KJE27">
        <v>0</v>
      </c>
      <c r="KJF27">
        <v>0</v>
      </c>
      <c r="KJG27">
        <v>0</v>
      </c>
      <c r="KJH27">
        <v>0</v>
      </c>
      <c r="KJI27">
        <v>0</v>
      </c>
      <c r="KJJ27">
        <v>0</v>
      </c>
      <c r="KJK27">
        <v>0</v>
      </c>
      <c r="KJL27">
        <v>0</v>
      </c>
      <c r="KJM27">
        <v>0</v>
      </c>
      <c r="KJN27">
        <v>0</v>
      </c>
      <c r="KJO27">
        <v>0</v>
      </c>
      <c r="KJP27">
        <v>0</v>
      </c>
      <c r="KJQ27">
        <v>0</v>
      </c>
      <c r="KJR27">
        <v>0</v>
      </c>
      <c r="KJS27">
        <v>0</v>
      </c>
      <c r="KJT27">
        <v>0</v>
      </c>
      <c r="KJU27">
        <v>0</v>
      </c>
      <c r="KJV27">
        <v>0</v>
      </c>
      <c r="KJW27">
        <v>0</v>
      </c>
      <c r="KJX27">
        <v>0</v>
      </c>
      <c r="KJY27">
        <v>0</v>
      </c>
      <c r="KJZ27">
        <v>0</v>
      </c>
      <c r="KKA27">
        <v>0</v>
      </c>
      <c r="KKB27">
        <v>0</v>
      </c>
      <c r="KKC27">
        <v>0</v>
      </c>
      <c r="KKD27">
        <v>0</v>
      </c>
      <c r="KKE27">
        <v>0</v>
      </c>
      <c r="KKF27">
        <v>0</v>
      </c>
      <c r="KKG27">
        <v>0</v>
      </c>
      <c r="KKH27">
        <v>0</v>
      </c>
      <c r="KKI27">
        <v>0</v>
      </c>
      <c r="KKJ27">
        <v>0</v>
      </c>
      <c r="KKK27">
        <v>0</v>
      </c>
      <c r="KKL27">
        <v>0</v>
      </c>
      <c r="KKM27">
        <v>0</v>
      </c>
      <c r="KKN27">
        <v>0</v>
      </c>
      <c r="KKO27">
        <v>0</v>
      </c>
      <c r="KKP27">
        <v>0</v>
      </c>
      <c r="KKQ27">
        <v>0</v>
      </c>
      <c r="KKR27">
        <v>0</v>
      </c>
      <c r="KKS27">
        <v>0</v>
      </c>
      <c r="KKT27">
        <v>0</v>
      </c>
      <c r="KKU27">
        <v>0</v>
      </c>
      <c r="KKV27">
        <v>0</v>
      </c>
      <c r="KKW27">
        <v>0</v>
      </c>
      <c r="KKX27">
        <v>0</v>
      </c>
      <c r="KKY27">
        <v>0</v>
      </c>
      <c r="KKZ27">
        <v>0</v>
      </c>
      <c r="KLA27">
        <v>0</v>
      </c>
      <c r="KLB27">
        <v>0</v>
      </c>
      <c r="KLC27">
        <v>0</v>
      </c>
      <c r="KLD27">
        <v>0</v>
      </c>
      <c r="KLE27">
        <v>0</v>
      </c>
      <c r="KLF27">
        <v>0</v>
      </c>
      <c r="KLG27">
        <v>0</v>
      </c>
      <c r="KLH27">
        <v>0</v>
      </c>
      <c r="KLI27">
        <v>0</v>
      </c>
      <c r="KLJ27">
        <v>0</v>
      </c>
      <c r="KLK27">
        <v>0</v>
      </c>
      <c r="KLL27">
        <v>0</v>
      </c>
      <c r="KLM27">
        <v>0</v>
      </c>
      <c r="KLN27">
        <v>0</v>
      </c>
      <c r="KLO27">
        <v>0</v>
      </c>
      <c r="KLP27">
        <v>0</v>
      </c>
      <c r="KLQ27">
        <v>0</v>
      </c>
      <c r="KLR27">
        <v>0</v>
      </c>
      <c r="KLS27">
        <v>0</v>
      </c>
      <c r="KLT27">
        <v>0</v>
      </c>
      <c r="KLU27">
        <v>0</v>
      </c>
      <c r="KLV27">
        <v>0</v>
      </c>
      <c r="KLW27">
        <v>0</v>
      </c>
      <c r="KLX27">
        <v>0</v>
      </c>
      <c r="KLY27">
        <v>0</v>
      </c>
      <c r="KLZ27">
        <v>0</v>
      </c>
      <c r="KMA27">
        <v>0</v>
      </c>
      <c r="KMB27">
        <v>0</v>
      </c>
      <c r="KMC27">
        <v>0</v>
      </c>
      <c r="KMD27">
        <v>0</v>
      </c>
      <c r="KME27">
        <v>0</v>
      </c>
      <c r="KMF27">
        <v>0</v>
      </c>
      <c r="KMG27">
        <v>0</v>
      </c>
      <c r="KMH27">
        <v>0</v>
      </c>
      <c r="KMI27">
        <v>0</v>
      </c>
      <c r="KMJ27">
        <v>0</v>
      </c>
      <c r="KMK27">
        <v>0</v>
      </c>
      <c r="KML27">
        <v>0</v>
      </c>
      <c r="KMM27">
        <v>0</v>
      </c>
      <c r="KMN27">
        <v>0</v>
      </c>
      <c r="KMO27">
        <v>0</v>
      </c>
      <c r="KMP27">
        <v>0</v>
      </c>
      <c r="KMQ27">
        <v>0</v>
      </c>
      <c r="KMR27">
        <v>0</v>
      </c>
      <c r="KMS27">
        <v>0</v>
      </c>
      <c r="KMT27">
        <v>0</v>
      </c>
      <c r="KMU27">
        <v>0</v>
      </c>
      <c r="KMV27">
        <v>0</v>
      </c>
      <c r="KMW27">
        <v>0</v>
      </c>
      <c r="KMX27">
        <v>0</v>
      </c>
      <c r="KMY27">
        <v>0</v>
      </c>
      <c r="KMZ27">
        <v>0</v>
      </c>
      <c r="KNA27">
        <v>0</v>
      </c>
      <c r="KNB27">
        <v>0</v>
      </c>
      <c r="KNC27">
        <v>0</v>
      </c>
      <c r="KND27">
        <v>0</v>
      </c>
      <c r="KNE27">
        <v>0</v>
      </c>
      <c r="KNF27">
        <v>0</v>
      </c>
      <c r="KNG27">
        <v>0</v>
      </c>
      <c r="KNH27">
        <v>0</v>
      </c>
      <c r="KNI27">
        <v>0</v>
      </c>
      <c r="KNJ27">
        <v>0</v>
      </c>
      <c r="KNK27">
        <v>0</v>
      </c>
      <c r="KNL27">
        <v>0</v>
      </c>
      <c r="KNM27">
        <v>0</v>
      </c>
      <c r="KNN27">
        <v>0</v>
      </c>
      <c r="KNO27">
        <v>0</v>
      </c>
      <c r="KNP27">
        <v>0</v>
      </c>
      <c r="KNQ27">
        <v>0</v>
      </c>
      <c r="KNR27">
        <v>0</v>
      </c>
      <c r="KNS27">
        <v>0</v>
      </c>
      <c r="KNT27">
        <v>0</v>
      </c>
      <c r="KNU27">
        <v>0</v>
      </c>
      <c r="KNV27">
        <v>0</v>
      </c>
      <c r="KNW27">
        <v>0</v>
      </c>
      <c r="KNX27">
        <v>0</v>
      </c>
      <c r="KNY27">
        <v>0</v>
      </c>
      <c r="KNZ27">
        <v>0</v>
      </c>
      <c r="KOA27">
        <v>0</v>
      </c>
      <c r="KOB27">
        <v>0</v>
      </c>
      <c r="KOC27">
        <v>0</v>
      </c>
      <c r="KOD27">
        <v>0</v>
      </c>
      <c r="KOE27">
        <v>0</v>
      </c>
      <c r="KOF27">
        <v>0</v>
      </c>
      <c r="KOG27">
        <v>0</v>
      </c>
      <c r="KOH27">
        <v>0</v>
      </c>
      <c r="KOI27">
        <v>0</v>
      </c>
      <c r="KOJ27">
        <v>0</v>
      </c>
      <c r="KOK27">
        <v>0</v>
      </c>
      <c r="KOL27">
        <v>0</v>
      </c>
      <c r="KOM27">
        <v>0</v>
      </c>
      <c r="KON27">
        <v>0</v>
      </c>
      <c r="KOO27">
        <v>0</v>
      </c>
      <c r="KOP27">
        <v>0</v>
      </c>
      <c r="KOQ27">
        <v>0</v>
      </c>
      <c r="KOR27">
        <v>0</v>
      </c>
      <c r="KOS27">
        <v>0</v>
      </c>
      <c r="KOT27">
        <v>0</v>
      </c>
      <c r="KOU27">
        <v>0</v>
      </c>
      <c r="KOV27">
        <v>0</v>
      </c>
      <c r="KOW27">
        <v>0</v>
      </c>
      <c r="KOX27">
        <v>0</v>
      </c>
      <c r="KOY27">
        <v>0</v>
      </c>
      <c r="KOZ27">
        <v>0</v>
      </c>
      <c r="KPA27">
        <v>0</v>
      </c>
      <c r="KPB27">
        <v>0</v>
      </c>
      <c r="KPC27">
        <v>0</v>
      </c>
      <c r="KPD27">
        <v>0</v>
      </c>
      <c r="KPE27">
        <v>0</v>
      </c>
      <c r="KPF27">
        <v>0</v>
      </c>
      <c r="KPG27">
        <v>0</v>
      </c>
      <c r="KPH27">
        <v>0</v>
      </c>
      <c r="KPI27">
        <v>0</v>
      </c>
      <c r="KPJ27">
        <v>0</v>
      </c>
      <c r="KPK27">
        <v>0</v>
      </c>
      <c r="KPL27">
        <v>0</v>
      </c>
      <c r="KPM27">
        <v>0</v>
      </c>
      <c r="KPN27">
        <v>0</v>
      </c>
      <c r="KPO27">
        <v>0</v>
      </c>
      <c r="KPP27">
        <v>0</v>
      </c>
      <c r="KPQ27">
        <v>0</v>
      </c>
      <c r="KPR27">
        <v>0</v>
      </c>
      <c r="KPS27">
        <v>0</v>
      </c>
      <c r="KPT27">
        <v>0</v>
      </c>
      <c r="KPU27">
        <v>0</v>
      </c>
      <c r="KPV27">
        <v>0</v>
      </c>
      <c r="KPW27">
        <v>0</v>
      </c>
      <c r="KPX27">
        <v>0</v>
      </c>
      <c r="KPY27">
        <v>0</v>
      </c>
      <c r="KPZ27">
        <v>0</v>
      </c>
      <c r="KQA27">
        <v>0</v>
      </c>
      <c r="KQB27">
        <v>0</v>
      </c>
      <c r="KQC27">
        <v>0</v>
      </c>
      <c r="KQD27">
        <v>0</v>
      </c>
      <c r="KQE27">
        <v>0</v>
      </c>
      <c r="KQF27">
        <v>0</v>
      </c>
      <c r="KQG27">
        <v>0</v>
      </c>
      <c r="KQH27">
        <v>0</v>
      </c>
      <c r="KQI27">
        <v>0</v>
      </c>
      <c r="KQJ27">
        <v>0</v>
      </c>
      <c r="KQK27">
        <v>0</v>
      </c>
      <c r="KQL27">
        <v>0</v>
      </c>
      <c r="KQM27">
        <v>0</v>
      </c>
      <c r="KQN27">
        <v>0</v>
      </c>
      <c r="KQO27">
        <v>0</v>
      </c>
      <c r="KQP27">
        <v>0</v>
      </c>
      <c r="KQQ27">
        <v>0</v>
      </c>
      <c r="KQR27">
        <v>0</v>
      </c>
      <c r="KQS27">
        <v>0</v>
      </c>
      <c r="KQT27">
        <v>0</v>
      </c>
      <c r="KQU27">
        <v>0</v>
      </c>
      <c r="KQV27">
        <v>0</v>
      </c>
      <c r="KQW27">
        <v>0</v>
      </c>
      <c r="KQX27">
        <v>0</v>
      </c>
      <c r="KQY27">
        <v>0</v>
      </c>
      <c r="KQZ27">
        <v>0</v>
      </c>
      <c r="KRA27">
        <v>0</v>
      </c>
      <c r="KRB27">
        <v>0</v>
      </c>
      <c r="KRC27">
        <v>0</v>
      </c>
      <c r="KRD27">
        <v>0</v>
      </c>
      <c r="KRE27">
        <v>0</v>
      </c>
      <c r="KRF27">
        <v>0</v>
      </c>
      <c r="KRG27">
        <v>0</v>
      </c>
      <c r="KRH27">
        <v>0</v>
      </c>
      <c r="KRI27">
        <v>0</v>
      </c>
      <c r="KRJ27">
        <v>0</v>
      </c>
      <c r="KRK27">
        <v>0</v>
      </c>
      <c r="KRL27">
        <v>0</v>
      </c>
      <c r="KRM27">
        <v>0</v>
      </c>
      <c r="KRN27">
        <v>0</v>
      </c>
      <c r="KRO27">
        <v>0</v>
      </c>
      <c r="KRP27">
        <v>0</v>
      </c>
      <c r="KRQ27">
        <v>0</v>
      </c>
      <c r="KRR27">
        <v>0</v>
      </c>
      <c r="KRS27">
        <v>0</v>
      </c>
      <c r="KRT27">
        <v>0</v>
      </c>
      <c r="KRU27">
        <v>0</v>
      </c>
      <c r="KRV27">
        <v>0</v>
      </c>
      <c r="KRW27">
        <v>0</v>
      </c>
      <c r="KRX27">
        <v>0</v>
      </c>
      <c r="KRY27">
        <v>0</v>
      </c>
      <c r="KRZ27">
        <v>0</v>
      </c>
      <c r="KSA27">
        <v>0</v>
      </c>
      <c r="KSB27">
        <v>0</v>
      </c>
      <c r="KSC27">
        <v>0</v>
      </c>
      <c r="KSD27">
        <v>0</v>
      </c>
      <c r="KSE27">
        <v>0</v>
      </c>
      <c r="KSF27">
        <v>0</v>
      </c>
      <c r="KSG27">
        <v>0</v>
      </c>
      <c r="KSH27">
        <v>0</v>
      </c>
      <c r="KSI27">
        <v>0</v>
      </c>
      <c r="KSJ27">
        <v>0</v>
      </c>
      <c r="KSK27">
        <v>0</v>
      </c>
      <c r="KSL27">
        <v>0</v>
      </c>
      <c r="KSM27">
        <v>0</v>
      </c>
      <c r="KSN27">
        <v>0</v>
      </c>
      <c r="KSO27">
        <v>0</v>
      </c>
      <c r="KSP27">
        <v>0</v>
      </c>
      <c r="KSQ27">
        <v>0</v>
      </c>
      <c r="KSR27">
        <v>0</v>
      </c>
      <c r="KSS27">
        <v>0</v>
      </c>
      <c r="KST27">
        <v>0</v>
      </c>
      <c r="KSU27">
        <v>0</v>
      </c>
      <c r="KSV27">
        <v>0</v>
      </c>
      <c r="KSW27">
        <v>0</v>
      </c>
      <c r="KSX27">
        <v>0</v>
      </c>
      <c r="KSY27">
        <v>0</v>
      </c>
      <c r="KSZ27">
        <v>0</v>
      </c>
      <c r="KTA27">
        <v>0</v>
      </c>
      <c r="KTB27">
        <v>0</v>
      </c>
      <c r="KTC27">
        <v>0</v>
      </c>
      <c r="KTD27">
        <v>0</v>
      </c>
      <c r="KTE27">
        <v>0</v>
      </c>
      <c r="KTF27">
        <v>0</v>
      </c>
      <c r="KTG27">
        <v>0</v>
      </c>
      <c r="KTH27">
        <v>0</v>
      </c>
      <c r="KTI27">
        <v>0</v>
      </c>
      <c r="KTJ27">
        <v>0</v>
      </c>
      <c r="KTK27">
        <v>0</v>
      </c>
      <c r="KTL27">
        <v>0</v>
      </c>
      <c r="KTM27">
        <v>0</v>
      </c>
      <c r="KTN27">
        <v>0</v>
      </c>
      <c r="KTO27">
        <v>0</v>
      </c>
      <c r="KTP27">
        <v>0</v>
      </c>
      <c r="KTQ27">
        <v>0</v>
      </c>
      <c r="KTR27">
        <v>0</v>
      </c>
      <c r="KTS27">
        <v>0</v>
      </c>
      <c r="KTT27">
        <v>0</v>
      </c>
      <c r="KTU27">
        <v>0</v>
      </c>
      <c r="KTV27">
        <v>0</v>
      </c>
      <c r="KTW27">
        <v>0</v>
      </c>
      <c r="KTX27">
        <v>0</v>
      </c>
      <c r="KTY27">
        <v>0</v>
      </c>
      <c r="KTZ27">
        <v>0</v>
      </c>
      <c r="KUA27">
        <v>0</v>
      </c>
      <c r="KUB27">
        <v>0</v>
      </c>
      <c r="KUC27">
        <v>0</v>
      </c>
      <c r="KUD27">
        <v>0</v>
      </c>
      <c r="KUE27">
        <v>0</v>
      </c>
      <c r="KUF27">
        <v>0</v>
      </c>
      <c r="KUG27">
        <v>0</v>
      </c>
      <c r="KUH27">
        <v>0</v>
      </c>
      <c r="KUI27">
        <v>0</v>
      </c>
      <c r="KUJ27">
        <v>0</v>
      </c>
      <c r="KUK27">
        <v>0</v>
      </c>
      <c r="KUL27">
        <v>0</v>
      </c>
      <c r="KUM27">
        <v>0</v>
      </c>
      <c r="KUN27">
        <v>0</v>
      </c>
      <c r="KUO27">
        <v>0</v>
      </c>
      <c r="KUP27">
        <v>0</v>
      </c>
      <c r="KUQ27">
        <v>0</v>
      </c>
      <c r="KUR27">
        <v>0</v>
      </c>
      <c r="KUS27">
        <v>0</v>
      </c>
      <c r="KUT27">
        <v>0</v>
      </c>
      <c r="KUU27">
        <v>0</v>
      </c>
      <c r="KUV27">
        <v>0</v>
      </c>
      <c r="KUW27">
        <v>0</v>
      </c>
      <c r="KUX27">
        <v>0</v>
      </c>
      <c r="KUY27">
        <v>0</v>
      </c>
      <c r="KUZ27">
        <v>0</v>
      </c>
      <c r="KVA27">
        <v>0</v>
      </c>
      <c r="KVB27">
        <v>0</v>
      </c>
      <c r="KVC27">
        <v>0</v>
      </c>
      <c r="KVD27">
        <v>0</v>
      </c>
      <c r="KVE27">
        <v>0</v>
      </c>
      <c r="KVF27">
        <v>0</v>
      </c>
      <c r="KVG27">
        <v>0</v>
      </c>
      <c r="KVH27">
        <v>0</v>
      </c>
      <c r="KVI27">
        <v>0</v>
      </c>
      <c r="KVJ27">
        <v>0</v>
      </c>
      <c r="KVK27">
        <v>0</v>
      </c>
      <c r="KVL27">
        <v>0</v>
      </c>
      <c r="KVM27">
        <v>0</v>
      </c>
      <c r="KVN27">
        <v>0</v>
      </c>
      <c r="KVO27">
        <v>0</v>
      </c>
      <c r="KVP27">
        <v>0</v>
      </c>
      <c r="KVQ27">
        <v>0</v>
      </c>
      <c r="KVR27">
        <v>0</v>
      </c>
      <c r="KVS27">
        <v>0</v>
      </c>
      <c r="KVT27">
        <v>0</v>
      </c>
      <c r="KVU27">
        <v>0</v>
      </c>
      <c r="KVV27">
        <v>0</v>
      </c>
      <c r="KVW27">
        <v>0</v>
      </c>
      <c r="KVX27">
        <v>0</v>
      </c>
      <c r="KVY27">
        <v>0</v>
      </c>
      <c r="KVZ27">
        <v>0</v>
      </c>
      <c r="KWA27">
        <v>0</v>
      </c>
      <c r="KWB27">
        <v>0</v>
      </c>
      <c r="KWC27">
        <v>0</v>
      </c>
      <c r="KWD27">
        <v>0</v>
      </c>
      <c r="KWE27">
        <v>0</v>
      </c>
      <c r="KWF27">
        <v>0</v>
      </c>
      <c r="KWG27">
        <v>0</v>
      </c>
      <c r="KWH27">
        <v>0</v>
      </c>
      <c r="KWI27">
        <v>0</v>
      </c>
      <c r="KWJ27">
        <v>0</v>
      </c>
      <c r="KWK27">
        <v>0</v>
      </c>
      <c r="KWL27">
        <v>0</v>
      </c>
      <c r="KWM27">
        <v>0</v>
      </c>
      <c r="KWN27">
        <v>0</v>
      </c>
      <c r="KWO27">
        <v>0</v>
      </c>
      <c r="KWP27">
        <v>0</v>
      </c>
      <c r="KWQ27">
        <v>0</v>
      </c>
      <c r="KWR27">
        <v>0</v>
      </c>
      <c r="KWS27">
        <v>0</v>
      </c>
      <c r="KWT27">
        <v>0</v>
      </c>
      <c r="KWU27">
        <v>0</v>
      </c>
      <c r="KWV27">
        <v>0</v>
      </c>
      <c r="KWW27">
        <v>0</v>
      </c>
      <c r="KWX27">
        <v>0</v>
      </c>
      <c r="KWY27">
        <v>0</v>
      </c>
      <c r="KWZ27">
        <v>0</v>
      </c>
      <c r="KXA27">
        <v>0</v>
      </c>
      <c r="KXB27">
        <v>0</v>
      </c>
      <c r="KXC27">
        <v>0</v>
      </c>
      <c r="KXD27">
        <v>0</v>
      </c>
      <c r="KXE27">
        <v>0</v>
      </c>
      <c r="KXF27">
        <v>0</v>
      </c>
      <c r="KXG27">
        <v>0</v>
      </c>
      <c r="KXH27">
        <v>0</v>
      </c>
      <c r="KXI27">
        <v>0</v>
      </c>
      <c r="KXJ27">
        <v>0</v>
      </c>
      <c r="KXK27">
        <v>0</v>
      </c>
      <c r="KXL27">
        <v>0</v>
      </c>
      <c r="KXM27">
        <v>0</v>
      </c>
      <c r="KXN27">
        <v>0</v>
      </c>
      <c r="KXO27">
        <v>0</v>
      </c>
      <c r="KXP27">
        <v>0</v>
      </c>
      <c r="KXQ27">
        <v>0</v>
      </c>
      <c r="KXR27">
        <v>0</v>
      </c>
      <c r="KXS27">
        <v>0</v>
      </c>
      <c r="KXT27">
        <v>0</v>
      </c>
      <c r="KXU27">
        <v>0</v>
      </c>
      <c r="KXV27">
        <v>0</v>
      </c>
      <c r="KXW27">
        <v>0</v>
      </c>
      <c r="KXX27">
        <v>0</v>
      </c>
      <c r="KXY27">
        <v>0</v>
      </c>
      <c r="KXZ27">
        <v>0</v>
      </c>
      <c r="KYA27">
        <v>0</v>
      </c>
      <c r="KYB27">
        <v>0</v>
      </c>
      <c r="KYC27">
        <v>0</v>
      </c>
      <c r="KYD27">
        <v>0</v>
      </c>
      <c r="KYE27">
        <v>0</v>
      </c>
      <c r="KYF27">
        <v>0</v>
      </c>
      <c r="KYG27">
        <v>0</v>
      </c>
      <c r="KYH27">
        <v>0</v>
      </c>
      <c r="KYI27">
        <v>0</v>
      </c>
      <c r="KYJ27">
        <v>0</v>
      </c>
      <c r="KYK27">
        <v>0</v>
      </c>
      <c r="KYL27">
        <v>0</v>
      </c>
      <c r="KYM27">
        <v>0</v>
      </c>
      <c r="KYN27">
        <v>0</v>
      </c>
      <c r="KYO27">
        <v>0</v>
      </c>
      <c r="KYP27">
        <v>0</v>
      </c>
      <c r="KYQ27">
        <v>0</v>
      </c>
      <c r="KYR27">
        <v>0</v>
      </c>
      <c r="KYS27">
        <v>0</v>
      </c>
      <c r="KYT27">
        <v>0</v>
      </c>
      <c r="KYU27">
        <v>0</v>
      </c>
      <c r="KYV27">
        <v>0</v>
      </c>
      <c r="KYW27">
        <v>0</v>
      </c>
      <c r="KYX27">
        <v>0</v>
      </c>
      <c r="KYY27">
        <v>0</v>
      </c>
      <c r="KYZ27">
        <v>0</v>
      </c>
      <c r="KZA27">
        <v>0</v>
      </c>
      <c r="KZB27">
        <v>0</v>
      </c>
      <c r="KZC27">
        <v>0</v>
      </c>
      <c r="KZD27">
        <v>0</v>
      </c>
      <c r="KZE27">
        <v>0</v>
      </c>
      <c r="KZF27">
        <v>0</v>
      </c>
      <c r="KZG27">
        <v>0</v>
      </c>
      <c r="KZH27">
        <v>0</v>
      </c>
      <c r="KZI27">
        <v>0</v>
      </c>
      <c r="KZJ27">
        <v>0</v>
      </c>
      <c r="KZK27">
        <v>0</v>
      </c>
      <c r="KZL27">
        <v>0</v>
      </c>
      <c r="KZM27">
        <v>0</v>
      </c>
      <c r="KZN27">
        <v>0</v>
      </c>
      <c r="KZO27">
        <v>0</v>
      </c>
      <c r="KZP27">
        <v>0</v>
      </c>
      <c r="KZQ27">
        <v>0</v>
      </c>
      <c r="KZR27">
        <v>0</v>
      </c>
      <c r="KZS27">
        <v>0</v>
      </c>
      <c r="KZT27">
        <v>0</v>
      </c>
      <c r="KZU27">
        <v>0</v>
      </c>
      <c r="KZV27">
        <v>0</v>
      </c>
      <c r="KZW27">
        <v>0</v>
      </c>
      <c r="KZX27">
        <v>0</v>
      </c>
      <c r="KZY27">
        <v>0</v>
      </c>
      <c r="KZZ27">
        <v>0</v>
      </c>
      <c r="LAA27">
        <v>0</v>
      </c>
      <c r="LAB27">
        <v>0</v>
      </c>
      <c r="LAC27">
        <v>0</v>
      </c>
      <c r="LAD27">
        <v>0</v>
      </c>
      <c r="LAE27">
        <v>0</v>
      </c>
      <c r="LAF27">
        <v>0</v>
      </c>
      <c r="LAG27">
        <v>0</v>
      </c>
      <c r="LAH27">
        <v>0</v>
      </c>
      <c r="LAI27">
        <v>0</v>
      </c>
      <c r="LAJ27">
        <v>0</v>
      </c>
      <c r="LAK27">
        <v>0</v>
      </c>
      <c r="LAL27">
        <v>0</v>
      </c>
      <c r="LAM27">
        <v>0</v>
      </c>
      <c r="LAN27">
        <v>0</v>
      </c>
      <c r="LAO27">
        <v>0</v>
      </c>
      <c r="LAP27">
        <v>0</v>
      </c>
      <c r="LAQ27">
        <v>0</v>
      </c>
      <c r="LAR27">
        <v>0</v>
      </c>
      <c r="LAS27">
        <v>0</v>
      </c>
      <c r="LAT27">
        <v>0</v>
      </c>
      <c r="LAU27">
        <v>0</v>
      </c>
      <c r="LAV27">
        <v>0</v>
      </c>
      <c r="LAW27">
        <v>0</v>
      </c>
      <c r="LAX27">
        <v>0</v>
      </c>
      <c r="LAY27">
        <v>0</v>
      </c>
      <c r="LAZ27">
        <v>0</v>
      </c>
      <c r="LBA27">
        <v>0</v>
      </c>
      <c r="LBB27">
        <v>0</v>
      </c>
      <c r="LBC27">
        <v>0</v>
      </c>
      <c r="LBD27">
        <v>0</v>
      </c>
      <c r="LBE27">
        <v>0</v>
      </c>
      <c r="LBF27">
        <v>0</v>
      </c>
      <c r="LBG27">
        <v>0</v>
      </c>
      <c r="LBH27">
        <v>0</v>
      </c>
      <c r="LBI27">
        <v>0</v>
      </c>
      <c r="LBJ27">
        <v>0</v>
      </c>
      <c r="LBK27">
        <v>0</v>
      </c>
      <c r="LBL27">
        <v>0</v>
      </c>
      <c r="LBM27">
        <v>0</v>
      </c>
      <c r="LBN27">
        <v>0</v>
      </c>
      <c r="LBO27">
        <v>0</v>
      </c>
      <c r="LBP27">
        <v>0</v>
      </c>
      <c r="LBQ27">
        <v>0</v>
      </c>
      <c r="LBR27">
        <v>0</v>
      </c>
      <c r="LBS27">
        <v>0</v>
      </c>
      <c r="LBT27">
        <v>0</v>
      </c>
      <c r="LBU27">
        <v>0</v>
      </c>
      <c r="LBV27">
        <v>0</v>
      </c>
      <c r="LBW27">
        <v>0</v>
      </c>
      <c r="LBX27">
        <v>0</v>
      </c>
      <c r="LBY27">
        <v>0</v>
      </c>
      <c r="LBZ27">
        <v>0</v>
      </c>
      <c r="LCA27">
        <v>0</v>
      </c>
      <c r="LCB27">
        <v>0</v>
      </c>
      <c r="LCC27">
        <v>0</v>
      </c>
      <c r="LCD27">
        <v>0</v>
      </c>
      <c r="LCE27">
        <v>0</v>
      </c>
      <c r="LCF27">
        <v>0</v>
      </c>
      <c r="LCG27">
        <v>0</v>
      </c>
      <c r="LCH27">
        <v>0</v>
      </c>
      <c r="LCI27">
        <v>0</v>
      </c>
      <c r="LCJ27">
        <v>0</v>
      </c>
      <c r="LCK27">
        <v>0</v>
      </c>
      <c r="LCL27">
        <v>0</v>
      </c>
      <c r="LCM27">
        <v>0</v>
      </c>
      <c r="LCN27">
        <v>0</v>
      </c>
      <c r="LCO27">
        <v>0</v>
      </c>
      <c r="LCP27">
        <v>0</v>
      </c>
      <c r="LCQ27">
        <v>0</v>
      </c>
      <c r="LCR27">
        <v>0</v>
      </c>
      <c r="LCS27">
        <v>0</v>
      </c>
      <c r="LCT27">
        <v>0</v>
      </c>
      <c r="LCU27">
        <v>0</v>
      </c>
      <c r="LCV27">
        <v>0</v>
      </c>
      <c r="LCW27">
        <v>0</v>
      </c>
      <c r="LCX27">
        <v>0</v>
      </c>
      <c r="LCY27">
        <v>0</v>
      </c>
      <c r="LCZ27">
        <v>0</v>
      </c>
      <c r="LDA27">
        <v>0</v>
      </c>
      <c r="LDB27">
        <v>0</v>
      </c>
      <c r="LDC27">
        <v>0</v>
      </c>
      <c r="LDD27">
        <v>0</v>
      </c>
      <c r="LDE27">
        <v>0</v>
      </c>
      <c r="LDF27">
        <v>0</v>
      </c>
      <c r="LDG27">
        <v>0</v>
      </c>
      <c r="LDH27">
        <v>0</v>
      </c>
      <c r="LDI27">
        <v>0</v>
      </c>
      <c r="LDJ27">
        <v>0</v>
      </c>
      <c r="LDK27">
        <v>0</v>
      </c>
      <c r="LDL27">
        <v>0</v>
      </c>
      <c r="LDM27">
        <v>0</v>
      </c>
      <c r="LDN27">
        <v>0</v>
      </c>
      <c r="LDO27">
        <v>0</v>
      </c>
      <c r="LDP27">
        <v>0</v>
      </c>
      <c r="LDQ27">
        <v>0</v>
      </c>
      <c r="LDR27">
        <v>0</v>
      </c>
      <c r="LDS27">
        <v>0</v>
      </c>
      <c r="LDT27">
        <v>0</v>
      </c>
      <c r="LDU27">
        <v>0</v>
      </c>
      <c r="LDV27">
        <v>0</v>
      </c>
      <c r="LDW27">
        <v>0</v>
      </c>
      <c r="LDX27">
        <v>0</v>
      </c>
      <c r="LDY27">
        <v>0</v>
      </c>
      <c r="LDZ27">
        <v>0</v>
      </c>
      <c r="LEA27">
        <v>0</v>
      </c>
      <c r="LEB27">
        <v>0</v>
      </c>
      <c r="LEC27">
        <v>0</v>
      </c>
      <c r="LED27">
        <v>0</v>
      </c>
      <c r="LEE27">
        <v>0</v>
      </c>
      <c r="LEF27">
        <v>0</v>
      </c>
      <c r="LEG27">
        <v>0</v>
      </c>
      <c r="LEH27">
        <v>0</v>
      </c>
      <c r="LEI27">
        <v>0</v>
      </c>
      <c r="LEJ27">
        <v>0</v>
      </c>
      <c r="LEK27">
        <v>0</v>
      </c>
      <c r="LEL27">
        <v>0</v>
      </c>
      <c r="LEM27">
        <v>0</v>
      </c>
      <c r="LEN27">
        <v>0</v>
      </c>
      <c r="LEO27">
        <v>0</v>
      </c>
      <c r="LEP27">
        <v>0</v>
      </c>
      <c r="LEQ27">
        <v>0</v>
      </c>
      <c r="LER27">
        <v>0</v>
      </c>
      <c r="LES27">
        <v>0</v>
      </c>
      <c r="LET27">
        <v>0</v>
      </c>
      <c r="LEU27">
        <v>0</v>
      </c>
      <c r="LEV27">
        <v>0</v>
      </c>
      <c r="LEW27">
        <v>0</v>
      </c>
      <c r="LEX27">
        <v>0</v>
      </c>
      <c r="LEY27">
        <v>0</v>
      </c>
      <c r="LEZ27">
        <v>0</v>
      </c>
      <c r="LFA27">
        <v>0</v>
      </c>
      <c r="LFB27">
        <v>0</v>
      </c>
      <c r="LFC27">
        <v>0</v>
      </c>
      <c r="LFD27">
        <v>0</v>
      </c>
      <c r="LFE27">
        <v>0</v>
      </c>
      <c r="LFF27">
        <v>0</v>
      </c>
      <c r="LFG27">
        <v>0</v>
      </c>
      <c r="LFH27">
        <v>0</v>
      </c>
      <c r="LFI27">
        <v>0</v>
      </c>
      <c r="LFJ27">
        <v>0</v>
      </c>
      <c r="LFK27">
        <v>0</v>
      </c>
      <c r="LFL27">
        <v>0</v>
      </c>
      <c r="LFM27">
        <v>0</v>
      </c>
      <c r="LFN27">
        <v>0</v>
      </c>
      <c r="LFO27">
        <v>0</v>
      </c>
      <c r="LFP27">
        <v>0</v>
      </c>
      <c r="LFQ27">
        <v>0</v>
      </c>
      <c r="LFR27">
        <v>0</v>
      </c>
      <c r="LFS27">
        <v>0</v>
      </c>
      <c r="LFT27">
        <v>0</v>
      </c>
      <c r="LFU27">
        <v>0</v>
      </c>
      <c r="LFV27">
        <v>0</v>
      </c>
      <c r="LFW27">
        <v>0</v>
      </c>
      <c r="LFX27">
        <v>0</v>
      </c>
      <c r="LFY27">
        <v>0</v>
      </c>
      <c r="LFZ27">
        <v>0</v>
      </c>
      <c r="LGA27">
        <v>0</v>
      </c>
      <c r="LGB27">
        <v>0</v>
      </c>
      <c r="LGC27">
        <v>0</v>
      </c>
      <c r="LGD27">
        <v>0</v>
      </c>
      <c r="LGE27">
        <v>0</v>
      </c>
      <c r="LGF27">
        <v>0</v>
      </c>
      <c r="LGG27">
        <v>0</v>
      </c>
      <c r="LGH27">
        <v>0</v>
      </c>
      <c r="LGI27">
        <v>0</v>
      </c>
      <c r="LGJ27">
        <v>0</v>
      </c>
      <c r="LGK27">
        <v>0</v>
      </c>
      <c r="LGL27">
        <v>0</v>
      </c>
      <c r="LGM27">
        <v>0</v>
      </c>
      <c r="LGN27">
        <v>0</v>
      </c>
      <c r="LGO27">
        <v>0</v>
      </c>
      <c r="LGP27">
        <v>0</v>
      </c>
      <c r="LGQ27">
        <v>0</v>
      </c>
      <c r="LGR27">
        <v>0</v>
      </c>
      <c r="LGS27">
        <v>0</v>
      </c>
      <c r="LGT27">
        <v>0</v>
      </c>
      <c r="LGU27">
        <v>0</v>
      </c>
      <c r="LGV27">
        <v>0</v>
      </c>
      <c r="LGW27">
        <v>0</v>
      </c>
      <c r="LGX27">
        <v>0</v>
      </c>
      <c r="LGY27">
        <v>0</v>
      </c>
      <c r="LGZ27">
        <v>0</v>
      </c>
      <c r="LHA27">
        <v>0</v>
      </c>
      <c r="LHB27">
        <v>0</v>
      </c>
      <c r="LHC27">
        <v>0</v>
      </c>
      <c r="LHD27">
        <v>0</v>
      </c>
      <c r="LHE27">
        <v>0</v>
      </c>
      <c r="LHF27">
        <v>0</v>
      </c>
      <c r="LHG27">
        <v>0</v>
      </c>
      <c r="LHH27">
        <v>0</v>
      </c>
      <c r="LHI27">
        <v>0</v>
      </c>
      <c r="LHJ27">
        <v>0</v>
      </c>
      <c r="LHK27">
        <v>0</v>
      </c>
      <c r="LHL27">
        <v>0</v>
      </c>
      <c r="LHM27">
        <v>0</v>
      </c>
      <c r="LHN27">
        <v>0</v>
      </c>
      <c r="LHO27">
        <v>0</v>
      </c>
      <c r="LHP27">
        <v>0</v>
      </c>
      <c r="LHQ27">
        <v>0</v>
      </c>
      <c r="LHR27">
        <v>0</v>
      </c>
      <c r="LHS27">
        <v>0</v>
      </c>
      <c r="LHT27">
        <v>0</v>
      </c>
      <c r="LHU27">
        <v>0</v>
      </c>
      <c r="LHV27">
        <v>0</v>
      </c>
      <c r="LHW27">
        <v>0</v>
      </c>
      <c r="LHX27">
        <v>0</v>
      </c>
      <c r="LHY27">
        <v>0</v>
      </c>
      <c r="LHZ27">
        <v>0</v>
      </c>
      <c r="LIA27">
        <v>0</v>
      </c>
      <c r="LIB27">
        <v>0</v>
      </c>
      <c r="LIC27">
        <v>0</v>
      </c>
      <c r="LID27">
        <v>0</v>
      </c>
      <c r="LIE27">
        <v>0</v>
      </c>
      <c r="LIF27">
        <v>0</v>
      </c>
      <c r="LIG27">
        <v>0</v>
      </c>
      <c r="LIH27">
        <v>0</v>
      </c>
      <c r="LII27">
        <v>0</v>
      </c>
      <c r="LIJ27">
        <v>0</v>
      </c>
      <c r="LIK27">
        <v>0</v>
      </c>
      <c r="LIL27">
        <v>0</v>
      </c>
      <c r="LIM27">
        <v>0</v>
      </c>
      <c r="LIN27">
        <v>0</v>
      </c>
      <c r="LIO27">
        <v>0</v>
      </c>
      <c r="LIP27">
        <v>0</v>
      </c>
      <c r="LIQ27">
        <v>0</v>
      </c>
      <c r="LIR27">
        <v>0</v>
      </c>
      <c r="LIS27">
        <v>0</v>
      </c>
      <c r="LIT27">
        <v>0</v>
      </c>
      <c r="LIU27">
        <v>0</v>
      </c>
      <c r="LIV27">
        <v>0</v>
      </c>
      <c r="LIW27">
        <v>0</v>
      </c>
      <c r="LIX27">
        <v>0</v>
      </c>
      <c r="LIY27">
        <v>0</v>
      </c>
      <c r="LIZ27">
        <v>0</v>
      </c>
      <c r="LJA27">
        <v>0</v>
      </c>
      <c r="LJB27">
        <v>0</v>
      </c>
      <c r="LJC27">
        <v>0</v>
      </c>
      <c r="LJD27">
        <v>0</v>
      </c>
      <c r="LJE27">
        <v>0</v>
      </c>
      <c r="LJF27">
        <v>0</v>
      </c>
      <c r="LJG27">
        <v>0</v>
      </c>
      <c r="LJH27">
        <v>0</v>
      </c>
      <c r="LJI27">
        <v>0</v>
      </c>
      <c r="LJJ27">
        <v>0</v>
      </c>
      <c r="LJK27">
        <v>0</v>
      </c>
      <c r="LJL27">
        <v>0</v>
      </c>
      <c r="LJM27">
        <v>0</v>
      </c>
      <c r="LJN27">
        <v>0</v>
      </c>
      <c r="LJO27">
        <v>0</v>
      </c>
      <c r="LJP27">
        <v>0</v>
      </c>
      <c r="LJQ27">
        <v>0</v>
      </c>
      <c r="LJR27">
        <v>0</v>
      </c>
      <c r="LJS27">
        <v>0</v>
      </c>
      <c r="LJT27">
        <v>0</v>
      </c>
      <c r="LJU27">
        <v>0</v>
      </c>
      <c r="LJV27">
        <v>0</v>
      </c>
      <c r="LJW27">
        <v>0</v>
      </c>
      <c r="LJX27">
        <v>0</v>
      </c>
      <c r="LJY27">
        <v>0</v>
      </c>
      <c r="LJZ27">
        <v>0</v>
      </c>
      <c r="LKA27">
        <v>0</v>
      </c>
      <c r="LKB27">
        <v>0</v>
      </c>
      <c r="LKC27">
        <v>0</v>
      </c>
      <c r="LKD27">
        <v>0</v>
      </c>
      <c r="LKE27">
        <v>0</v>
      </c>
      <c r="LKF27">
        <v>0</v>
      </c>
      <c r="LKG27">
        <v>0</v>
      </c>
      <c r="LKH27">
        <v>0</v>
      </c>
      <c r="LKI27">
        <v>0</v>
      </c>
      <c r="LKJ27">
        <v>0</v>
      </c>
      <c r="LKK27">
        <v>0</v>
      </c>
      <c r="LKL27">
        <v>0</v>
      </c>
      <c r="LKM27">
        <v>0</v>
      </c>
      <c r="LKN27">
        <v>0</v>
      </c>
      <c r="LKO27">
        <v>0</v>
      </c>
      <c r="LKP27">
        <v>0</v>
      </c>
      <c r="LKQ27">
        <v>0</v>
      </c>
      <c r="LKR27">
        <v>0</v>
      </c>
      <c r="LKS27">
        <v>0</v>
      </c>
      <c r="LKT27">
        <v>0</v>
      </c>
      <c r="LKU27">
        <v>0</v>
      </c>
      <c r="LKV27">
        <v>0</v>
      </c>
      <c r="LKW27">
        <v>0</v>
      </c>
      <c r="LKX27">
        <v>0</v>
      </c>
      <c r="LKY27">
        <v>0</v>
      </c>
      <c r="LKZ27">
        <v>0</v>
      </c>
      <c r="LLA27">
        <v>0</v>
      </c>
      <c r="LLB27">
        <v>0</v>
      </c>
      <c r="LLC27">
        <v>0</v>
      </c>
      <c r="LLD27">
        <v>0</v>
      </c>
      <c r="LLE27">
        <v>0</v>
      </c>
      <c r="LLF27">
        <v>0</v>
      </c>
      <c r="LLG27">
        <v>0</v>
      </c>
      <c r="LLH27">
        <v>0</v>
      </c>
      <c r="LLI27">
        <v>0</v>
      </c>
      <c r="LLJ27">
        <v>0</v>
      </c>
      <c r="LLK27">
        <v>0</v>
      </c>
      <c r="LLL27">
        <v>0</v>
      </c>
      <c r="LLM27">
        <v>0</v>
      </c>
      <c r="LLN27">
        <v>0</v>
      </c>
      <c r="LLO27">
        <v>0</v>
      </c>
      <c r="LLP27">
        <v>0</v>
      </c>
      <c r="LLQ27">
        <v>0</v>
      </c>
      <c r="LLR27">
        <v>0</v>
      </c>
      <c r="LLS27">
        <v>0</v>
      </c>
      <c r="LLT27">
        <v>0</v>
      </c>
      <c r="LLU27">
        <v>0</v>
      </c>
      <c r="LLV27">
        <v>0</v>
      </c>
      <c r="LLW27">
        <v>0</v>
      </c>
      <c r="LLX27">
        <v>0</v>
      </c>
      <c r="LLY27">
        <v>0</v>
      </c>
      <c r="LLZ27">
        <v>0</v>
      </c>
      <c r="LMA27">
        <v>0</v>
      </c>
      <c r="LMB27">
        <v>0</v>
      </c>
      <c r="LMC27">
        <v>0</v>
      </c>
      <c r="LMD27">
        <v>0</v>
      </c>
      <c r="LME27">
        <v>0</v>
      </c>
      <c r="LMF27">
        <v>0</v>
      </c>
      <c r="LMG27">
        <v>0</v>
      </c>
      <c r="LMH27">
        <v>0</v>
      </c>
      <c r="LMI27">
        <v>0</v>
      </c>
      <c r="LMJ27">
        <v>0</v>
      </c>
      <c r="LMK27">
        <v>0</v>
      </c>
      <c r="LML27">
        <v>0</v>
      </c>
      <c r="LMM27">
        <v>0</v>
      </c>
      <c r="LMN27">
        <v>0</v>
      </c>
      <c r="LMO27">
        <v>0</v>
      </c>
      <c r="LMP27">
        <v>0</v>
      </c>
      <c r="LMQ27">
        <v>0</v>
      </c>
      <c r="LMR27">
        <v>0</v>
      </c>
      <c r="LMS27">
        <v>0</v>
      </c>
      <c r="LMT27">
        <v>0</v>
      </c>
      <c r="LMU27">
        <v>0</v>
      </c>
      <c r="LMV27">
        <v>0</v>
      </c>
      <c r="LMW27">
        <v>0</v>
      </c>
      <c r="LMX27">
        <v>0</v>
      </c>
      <c r="LMY27">
        <v>0</v>
      </c>
      <c r="LMZ27">
        <v>0</v>
      </c>
      <c r="LNA27">
        <v>0</v>
      </c>
      <c r="LNB27">
        <v>0</v>
      </c>
      <c r="LNC27">
        <v>0</v>
      </c>
      <c r="LND27">
        <v>0</v>
      </c>
      <c r="LNE27">
        <v>0</v>
      </c>
      <c r="LNF27">
        <v>0</v>
      </c>
      <c r="LNG27">
        <v>0</v>
      </c>
      <c r="LNH27">
        <v>0</v>
      </c>
      <c r="LNI27">
        <v>0</v>
      </c>
      <c r="LNJ27">
        <v>0</v>
      </c>
      <c r="LNK27">
        <v>0</v>
      </c>
      <c r="LNL27">
        <v>0</v>
      </c>
      <c r="LNM27">
        <v>0</v>
      </c>
      <c r="LNN27">
        <v>0</v>
      </c>
      <c r="LNO27">
        <v>0</v>
      </c>
      <c r="LNP27">
        <v>0</v>
      </c>
      <c r="LNQ27">
        <v>0</v>
      </c>
      <c r="LNR27">
        <v>0</v>
      </c>
      <c r="LNS27">
        <v>0</v>
      </c>
      <c r="LNT27">
        <v>0</v>
      </c>
      <c r="LNU27">
        <v>0</v>
      </c>
      <c r="LNV27">
        <v>0</v>
      </c>
      <c r="LNW27">
        <v>0</v>
      </c>
      <c r="LNX27">
        <v>0</v>
      </c>
      <c r="LNY27">
        <v>0</v>
      </c>
      <c r="LNZ27">
        <v>0</v>
      </c>
      <c r="LOA27">
        <v>0</v>
      </c>
      <c r="LOB27">
        <v>0</v>
      </c>
      <c r="LOC27">
        <v>0</v>
      </c>
      <c r="LOD27">
        <v>0</v>
      </c>
      <c r="LOE27">
        <v>0</v>
      </c>
      <c r="LOF27">
        <v>0</v>
      </c>
      <c r="LOG27">
        <v>0</v>
      </c>
      <c r="LOH27">
        <v>0</v>
      </c>
      <c r="LOI27">
        <v>0</v>
      </c>
      <c r="LOJ27">
        <v>0</v>
      </c>
      <c r="LOK27">
        <v>0</v>
      </c>
      <c r="LOL27">
        <v>0</v>
      </c>
      <c r="LOM27">
        <v>0</v>
      </c>
      <c r="LON27">
        <v>0</v>
      </c>
      <c r="LOO27">
        <v>0</v>
      </c>
      <c r="LOP27">
        <v>0</v>
      </c>
      <c r="LOQ27">
        <v>0</v>
      </c>
      <c r="LOR27">
        <v>0</v>
      </c>
      <c r="LOS27">
        <v>0</v>
      </c>
      <c r="LOT27">
        <v>0</v>
      </c>
      <c r="LOU27">
        <v>0</v>
      </c>
      <c r="LOV27">
        <v>0</v>
      </c>
      <c r="LOW27">
        <v>0</v>
      </c>
      <c r="LOX27">
        <v>0</v>
      </c>
      <c r="LOY27">
        <v>0</v>
      </c>
      <c r="LOZ27">
        <v>0</v>
      </c>
      <c r="LPA27">
        <v>0</v>
      </c>
      <c r="LPB27">
        <v>0</v>
      </c>
      <c r="LPC27">
        <v>0</v>
      </c>
      <c r="LPD27">
        <v>0</v>
      </c>
      <c r="LPE27">
        <v>0</v>
      </c>
      <c r="LPF27">
        <v>0</v>
      </c>
      <c r="LPG27">
        <v>0</v>
      </c>
      <c r="LPH27">
        <v>0</v>
      </c>
      <c r="LPI27">
        <v>0</v>
      </c>
      <c r="LPJ27">
        <v>0</v>
      </c>
      <c r="LPK27">
        <v>0</v>
      </c>
      <c r="LPL27">
        <v>0</v>
      </c>
      <c r="LPM27">
        <v>0</v>
      </c>
      <c r="LPN27">
        <v>0</v>
      </c>
      <c r="LPO27">
        <v>0</v>
      </c>
      <c r="LPP27">
        <v>0</v>
      </c>
      <c r="LPQ27">
        <v>0</v>
      </c>
      <c r="LPR27">
        <v>0</v>
      </c>
      <c r="LPS27">
        <v>0</v>
      </c>
      <c r="LPT27">
        <v>0</v>
      </c>
      <c r="LPU27">
        <v>0</v>
      </c>
      <c r="LPV27">
        <v>0</v>
      </c>
      <c r="LPW27">
        <v>0</v>
      </c>
      <c r="LPX27">
        <v>0</v>
      </c>
      <c r="LPY27">
        <v>0</v>
      </c>
      <c r="LPZ27">
        <v>0</v>
      </c>
      <c r="LQA27">
        <v>0</v>
      </c>
      <c r="LQB27">
        <v>0</v>
      </c>
      <c r="LQC27">
        <v>0</v>
      </c>
      <c r="LQD27">
        <v>0</v>
      </c>
      <c r="LQE27">
        <v>0</v>
      </c>
      <c r="LQF27">
        <v>0</v>
      </c>
      <c r="LQG27">
        <v>0</v>
      </c>
      <c r="LQH27">
        <v>0</v>
      </c>
      <c r="LQI27">
        <v>0</v>
      </c>
      <c r="LQJ27">
        <v>0</v>
      </c>
      <c r="LQK27">
        <v>0</v>
      </c>
      <c r="LQL27">
        <v>0</v>
      </c>
      <c r="LQM27">
        <v>0</v>
      </c>
      <c r="LQN27">
        <v>0</v>
      </c>
      <c r="LQO27">
        <v>0</v>
      </c>
      <c r="LQP27">
        <v>0</v>
      </c>
      <c r="LQQ27">
        <v>0</v>
      </c>
      <c r="LQR27">
        <v>0</v>
      </c>
      <c r="LQS27">
        <v>0</v>
      </c>
      <c r="LQT27">
        <v>0</v>
      </c>
      <c r="LQU27">
        <v>0</v>
      </c>
      <c r="LQV27">
        <v>0</v>
      </c>
      <c r="LQW27">
        <v>0</v>
      </c>
      <c r="LQX27">
        <v>0</v>
      </c>
      <c r="LQY27">
        <v>0</v>
      </c>
      <c r="LQZ27">
        <v>0</v>
      </c>
      <c r="LRA27">
        <v>0</v>
      </c>
      <c r="LRB27">
        <v>0</v>
      </c>
      <c r="LRC27">
        <v>0</v>
      </c>
      <c r="LRD27">
        <v>0</v>
      </c>
      <c r="LRE27">
        <v>0</v>
      </c>
      <c r="LRF27">
        <v>0</v>
      </c>
      <c r="LRG27">
        <v>0</v>
      </c>
      <c r="LRH27">
        <v>0</v>
      </c>
      <c r="LRI27">
        <v>0</v>
      </c>
      <c r="LRJ27">
        <v>0</v>
      </c>
      <c r="LRK27">
        <v>0</v>
      </c>
      <c r="LRL27">
        <v>0</v>
      </c>
      <c r="LRM27">
        <v>0</v>
      </c>
      <c r="LRN27">
        <v>0</v>
      </c>
      <c r="LRO27">
        <v>0</v>
      </c>
      <c r="LRP27">
        <v>0</v>
      </c>
      <c r="LRQ27">
        <v>0</v>
      </c>
      <c r="LRR27">
        <v>0</v>
      </c>
      <c r="LRS27">
        <v>0</v>
      </c>
      <c r="LRT27">
        <v>0</v>
      </c>
      <c r="LRU27">
        <v>0</v>
      </c>
      <c r="LRV27">
        <v>0</v>
      </c>
      <c r="LRW27">
        <v>0</v>
      </c>
      <c r="LRX27">
        <v>0</v>
      </c>
      <c r="LRY27">
        <v>0</v>
      </c>
      <c r="LRZ27">
        <v>0</v>
      </c>
      <c r="LSA27">
        <v>0</v>
      </c>
      <c r="LSB27">
        <v>0</v>
      </c>
      <c r="LSC27">
        <v>0</v>
      </c>
      <c r="LSD27">
        <v>0</v>
      </c>
      <c r="LSE27">
        <v>0</v>
      </c>
      <c r="LSF27">
        <v>0</v>
      </c>
      <c r="LSG27">
        <v>0</v>
      </c>
      <c r="LSH27">
        <v>0</v>
      </c>
      <c r="LSI27">
        <v>0</v>
      </c>
      <c r="LSJ27">
        <v>0</v>
      </c>
      <c r="LSK27">
        <v>0</v>
      </c>
      <c r="LSL27">
        <v>0</v>
      </c>
      <c r="LSM27">
        <v>0</v>
      </c>
      <c r="LSN27">
        <v>0</v>
      </c>
      <c r="LSO27">
        <v>0</v>
      </c>
      <c r="LSP27">
        <v>0</v>
      </c>
      <c r="LSQ27">
        <v>0</v>
      </c>
      <c r="LSR27">
        <v>0</v>
      </c>
      <c r="LSS27">
        <v>0</v>
      </c>
      <c r="LST27">
        <v>0</v>
      </c>
      <c r="LSU27">
        <v>0</v>
      </c>
      <c r="LSV27">
        <v>0</v>
      </c>
      <c r="LSW27">
        <v>0</v>
      </c>
      <c r="LSX27">
        <v>0</v>
      </c>
      <c r="LSY27">
        <v>0</v>
      </c>
      <c r="LSZ27">
        <v>0</v>
      </c>
      <c r="LTA27">
        <v>0</v>
      </c>
      <c r="LTB27">
        <v>0</v>
      </c>
      <c r="LTC27">
        <v>0</v>
      </c>
      <c r="LTD27">
        <v>0</v>
      </c>
      <c r="LTE27">
        <v>0</v>
      </c>
      <c r="LTF27">
        <v>0</v>
      </c>
      <c r="LTG27">
        <v>0</v>
      </c>
      <c r="LTH27">
        <v>0</v>
      </c>
      <c r="LTI27">
        <v>0</v>
      </c>
      <c r="LTJ27">
        <v>0</v>
      </c>
      <c r="LTK27">
        <v>0</v>
      </c>
      <c r="LTL27">
        <v>0</v>
      </c>
      <c r="LTM27">
        <v>0</v>
      </c>
      <c r="LTN27">
        <v>0</v>
      </c>
      <c r="LTO27">
        <v>0</v>
      </c>
      <c r="LTP27">
        <v>0</v>
      </c>
      <c r="LTQ27">
        <v>0</v>
      </c>
      <c r="LTR27">
        <v>0</v>
      </c>
      <c r="LTS27">
        <v>0</v>
      </c>
      <c r="LTT27">
        <v>0</v>
      </c>
      <c r="LTU27">
        <v>0</v>
      </c>
      <c r="LTV27">
        <v>0</v>
      </c>
      <c r="LTW27">
        <v>0</v>
      </c>
      <c r="LTX27">
        <v>0</v>
      </c>
      <c r="LTY27">
        <v>0</v>
      </c>
      <c r="LTZ27">
        <v>0</v>
      </c>
      <c r="LUA27">
        <v>0</v>
      </c>
      <c r="LUB27">
        <v>0</v>
      </c>
      <c r="LUC27">
        <v>0</v>
      </c>
      <c r="LUD27">
        <v>0</v>
      </c>
      <c r="LUE27">
        <v>0</v>
      </c>
      <c r="LUF27">
        <v>0</v>
      </c>
      <c r="LUG27">
        <v>0</v>
      </c>
      <c r="LUH27">
        <v>0</v>
      </c>
      <c r="LUI27">
        <v>0</v>
      </c>
      <c r="LUJ27">
        <v>0</v>
      </c>
      <c r="LUK27">
        <v>0</v>
      </c>
      <c r="LUL27">
        <v>0</v>
      </c>
      <c r="LUM27">
        <v>0</v>
      </c>
      <c r="LUN27">
        <v>0</v>
      </c>
      <c r="LUO27">
        <v>0</v>
      </c>
      <c r="LUP27">
        <v>0</v>
      </c>
      <c r="LUQ27">
        <v>0</v>
      </c>
      <c r="LUR27">
        <v>0</v>
      </c>
      <c r="LUS27">
        <v>0</v>
      </c>
      <c r="LUT27">
        <v>0</v>
      </c>
      <c r="LUU27">
        <v>0</v>
      </c>
      <c r="LUV27">
        <v>0</v>
      </c>
      <c r="LUW27">
        <v>0</v>
      </c>
      <c r="LUX27">
        <v>0</v>
      </c>
      <c r="LUY27">
        <v>0</v>
      </c>
      <c r="LUZ27">
        <v>0</v>
      </c>
      <c r="LVA27">
        <v>0</v>
      </c>
      <c r="LVB27">
        <v>0</v>
      </c>
      <c r="LVC27">
        <v>0</v>
      </c>
      <c r="LVD27">
        <v>0</v>
      </c>
      <c r="LVE27">
        <v>0</v>
      </c>
      <c r="LVF27">
        <v>0</v>
      </c>
      <c r="LVG27">
        <v>0</v>
      </c>
      <c r="LVH27">
        <v>0</v>
      </c>
      <c r="LVI27">
        <v>0</v>
      </c>
      <c r="LVJ27">
        <v>0</v>
      </c>
      <c r="LVK27">
        <v>0</v>
      </c>
      <c r="LVL27">
        <v>0</v>
      </c>
      <c r="LVM27">
        <v>0</v>
      </c>
      <c r="LVN27">
        <v>0</v>
      </c>
      <c r="LVO27">
        <v>0</v>
      </c>
      <c r="LVP27">
        <v>0</v>
      </c>
      <c r="LVQ27">
        <v>0</v>
      </c>
      <c r="LVR27">
        <v>0</v>
      </c>
      <c r="LVS27">
        <v>0</v>
      </c>
      <c r="LVT27">
        <v>0</v>
      </c>
      <c r="LVU27">
        <v>0</v>
      </c>
      <c r="LVV27">
        <v>0</v>
      </c>
      <c r="LVW27">
        <v>0</v>
      </c>
      <c r="LVX27">
        <v>0</v>
      </c>
      <c r="LVY27">
        <v>0</v>
      </c>
      <c r="LVZ27">
        <v>0</v>
      </c>
      <c r="LWA27">
        <v>0</v>
      </c>
      <c r="LWB27">
        <v>0</v>
      </c>
      <c r="LWC27">
        <v>0</v>
      </c>
      <c r="LWD27">
        <v>0</v>
      </c>
      <c r="LWE27">
        <v>0</v>
      </c>
      <c r="LWF27">
        <v>0</v>
      </c>
      <c r="LWG27">
        <v>0</v>
      </c>
      <c r="LWH27">
        <v>0</v>
      </c>
      <c r="LWI27">
        <v>0</v>
      </c>
      <c r="LWJ27">
        <v>0</v>
      </c>
      <c r="LWK27">
        <v>0</v>
      </c>
      <c r="LWL27">
        <v>0</v>
      </c>
      <c r="LWM27">
        <v>0</v>
      </c>
      <c r="LWN27">
        <v>0</v>
      </c>
      <c r="LWO27">
        <v>0</v>
      </c>
      <c r="LWP27">
        <v>0</v>
      </c>
      <c r="LWQ27">
        <v>0</v>
      </c>
      <c r="LWR27">
        <v>0</v>
      </c>
      <c r="LWS27">
        <v>0</v>
      </c>
      <c r="LWT27">
        <v>0</v>
      </c>
      <c r="LWU27">
        <v>0</v>
      </c>
      <c r="LWV27">
        <v>0</v>
      </c>
      <c r="LWW27">
        <v>0</v>
      </c>
      <c r="LWX27">
        <v>0</v>
      </c>
      <c r="LWY27">
        <v>0</v>
      </c>
      <c r="LWZ27">
        <v>0</v>
      </c>
      <c r="LXA27">
        <v>0</v>
      </c>
      <c r="LXB27">
        <v>0</v>
      </c>
      <c r="LXC27">
        <v>0</v>
      </c>
      <c r="LXD27">
        <v>0</v>
      </c>
      <c r="LXE27">
        <v>0</v>
      </c>
      <c r="LXF27">
        <v>0</v>
      </c>
      <c r="LXG27">
        <v>0</v>
      </c>
      <c r="LXH27">
        <v>0</v>
      </c>
      <c r="LXI27">
        <v>0</v>
      </c>
      <c r="LXJ27">
        <v>0</v>
      </c>
      <c r="LXK27">
        <v>0</v>
      </c>
      <c r="LXL27">
        <v>0</v>
      </c>
      <c r="LXM27">
        <v>0</v>
      </c>
      <c r="LXN27">
        <v>0</v>
      </c>
      <c r="LXO27">
        <v>0</v>
      </c>
      <c r="LXP27">
        <v>0</v>
      </c>
      <c r="LXQ27">
        <v>0</v>
      </c>
      <c r="LXR27">
        <v>0</v>
      </c>
      <c r="LXS27">
        <v>0</v>
      </c>
      <c r="LXT27">
        <v>0</v>
      </c>
      <c r="LXU27">
        <v>0</v>
      </c>
      <c r="LXV27">
        <v>0</v>
      </c>
      <c r="LXW27">
        <v>0</v>
      </c>
      <c r="LXX27">
        <v>0</v>
      </c>
      <c r="LXY27">
        <v>0</v>
      </c>
      <c r="LXZ27">
        <v>0</v>
      </c>
      <c r="LYA27">
        <v>0</v>
      </c>
      <c r="LYB27">
        <v>0</v>
      </c>
      <c r="LYC27">
        <v>0</v>
      </c>
      <c r="LYD27">
        <v>0</v>
      </c>
      <c r="LYE27">
        <v>0</v>
      </c>
      <c r="LYF27">
        <v>0</v>
      </c>
      <c r="LYG27">
        <v>0</v>
      </c>
      <c r="LYH27">
        <v>0</v>
      </c>
      <c r="LYI27">
        <v>0</v>
      </c>
      <c r="LYJ27">
        <v>0</v>
      </c>
      <c r="LYK27">
        <v>0</v>
      </c>
      <c r="LYL27">
        <v>0</v>
      </c>
      <c r="LYM27">
        <v>0</v>
      </c>
      <c r="LYN27">
        <v>0</v>
      </c>
      <c r="LYO27">
        <v>0</v>
      </c>
      <c r="LYP27">
        <v>0</v>
      </c>
      <c r="LYQ27">
        <v>0</v>
      </c>
      <c r="LYR27">
        <v>0</v>
      </c>
      <c r="LYS27">
        <v>0</v>
      </c>
      <c r="LYT27">
        <v>0</v>
      </c>
      <c r="LYU27">
        <v>0</v>
      </c>
      <c r="LYV27">
        <v>0</v>
      </c>
      <c r="LYW27">
        <v>0</v>
      </c>
      <c r="LYX27">
        <v>0</v>
      </c>
      <c r="LYY27">
        <v>0</v>
      </c>
      <c r="LYZ27">
        <v>0</v>
      </c>
      <c r="LZA27">
        <v>0</v>
      </c>
      <c r="LZB27">
        <v>0</v>
      </c>
      <c r="LZC27">
        <v>0</v>
      </c>
      <c r="LZD27">
        <v>0</v>
      </c>
      <c r="LZE27">
        <v>0</v>
      </c>
      <c r="LZF27">
        <v>0</v>
      </c>
      <c r="LZG27">
        <v>0</v>
      </c>
      <c r="LZH27">
        <v>0</v>
      </c>
      <c r="LZI27">
        <v>0</v>
      </c>
      <c r="LZJ27">
        <v>0</v>
      </c>
      <c r="LZK27">
        <v>0</v>
      </c>
      <c r="LZL27">
        <v>0</v>
      </c>
      <c r="LZM27">
        <v>0</v>
      </c>
      <c r="LZN27">
        <v>0</v>
      </c>
      <c r="LZO27">
        <v>0</v>
      </c>
      <c r="LZP27">
        <v>0</v>
      </c>
      <c r="LZQ27">
        <v>0</v>
      </c>
      <c r="LZR27">
        <v>0</v>
      </c>
      <c r="LZS27">
        <v>0</v>
      </c>
      <c r="LZT27">
        <v>0</v>
      </c>
      <c r="LZU27">
        <v>0</v>
      </c>
      <c r="LZV27">
        <v>0</v>
      </c>
      <c r="LZW27">
        <v>0</v>
      </c>
      <c r="LZX27">
        <v>0</v>
      </c>
      <c r="LZY27">
        <v>0</v>
      </c>
      <c r="LZZ27">
        <v>0</v>
      </c>
      <c r="MAA27">
        <v>0</v>
      </c>
      <c r="MAB27">
        <v>0</v>
      </c>
      <c r="MAC27">
        <v>0</v>
      </c>
      <c r="MAD27">
        <v>0</v>
      </c>
      <c r="MAE27">
        <v>0</v>
      </c>
      <c r="MAF27">
        <v>0</v>
      </c>
      <c r="MAG27">
        <v>0</v>
      </c>
      <c r="MAH27">
        <v>0</v>
      </c>
      <c r="MAI27">
        <v>0</v>
      </c>
      <c r="MAJ27">
        <v>0</v>
      </c>
      <c r="MAK27">
        <v>0</v>
      </c>
      <c r="MAL27">
        <v>0</v>
      </c>
      <c r="MAM27">
        <v>0</v>
      </c>
      <c r="MAN27">
        <v>0</v>
      </c>
      <c r="MAO27">
        <v>0</v>
      </c>
      <c r="MAP27">
        <v>0</v>
      </c>
      <c r="MAQ27">
        <v>0</v>
      </c>
      <c r="MAR27">
        <v>0</v>
      </c>
      <c r="MAS27">
        <v>0</v>
      </c>
      <c r="MAT27">
        <v>0</v>
      </c>
      <c r="MAU27">
        <v>0</v>
      </c>
      <c r="MAV27">
        <v>0</v>
      </c>
      <c r="MAW27">
        <v>0</v>
      </c>
      <c r="MAX27">
        <v>0</v>
      </c>
      <c r="MAY27">
        <v>0</v>
      </c>
      <c r="MAZ27">
        <v>0</v>
      </c>
      <c r="MBA27">
        <v>0</v>
      </c>
      <c r="MBB27">
        <v>0</v>
      </c>
      <c r="MBC27">
        <v>0</v>
      </c>
      <c r="MBD27">
        <v>0</v>
      </c>
      <c r="MBE27">
        <v>0</v>
      </c>
      <c r="MBF27">
        <v>0</v>
      </c>
      <c r="MBG27">
        <v>0</v>
      </c>
      <c r="MBH27">
        <v>0</v>
      </c>
      <c r="MBI27">
        <v>0</v>
      </c>
      <c r="MBJ27">
        <v>0</v>
      </c>
      <c r="MBK27">
        <v>0</v>
      </c>
      <c r="MBL27">
        <v>0</v>
      </c>
      <c r="MBM27">
        <v>0</v>
      </c>
      <c r="MBN27">
        <v>0</v>
      </c>
      <c r="MBO27">
        <v>0</v>
      </c>
      <c r="MBP27">
        <v>0</v>
      </c>
      <c r="MBQ27">
        <v>0</v>
      </c>
      <c r="MBR27">
        <v>0</v>
      </c>
      <c r="MBS27">
        <v>0</v>
      </c>
      <c r="MBT27">
        <v>0</v>
      </c>
      <c r="MBU27">
        <v>0</v>
      </c>
      <c r="MBV27">
        <v>0</v>
      </c>
      <c r="MBW27">
        <v>0</v>
      </c>
      <c r="MBX27">
        <v>0</v>
      </c>
      <c r="MBY27">
        <v>0</v>
      </c>
      <c r="MBZ27">
        <v>0</v>
      </c>
      <c r="MCA27">
        <v>0</v>
      </c>
      <c r="MCB27">
        <v>0</v>
      </c>
      <c r="MCC27">
        <v>0</v>
      </c>
      <c r="MCD27">
        <v>0</v>
      </c>
      <c r="MCE27">
        <v>0</v>
      </c>
      <c r="MCF27">
        <v>0</v>
      </c>
      <c r="MCG27">
        <v>0</v>
      </c>
      <c r="MCH27">
        <v>0</v>
      </c>
      <c r="MCI27">
        <v>0</v>
      </c>
      <c r="MCJ27">
        <v>0</v>
      </c>
      <c r="MCK27">
        <v>0</v>
      </c>
      <c r="MCL27">
        <v>0</v>
      </c>
      <c r="MCM27">
        <v>0</v>
      </c>
      <c r="MCN27">
        <v>0</v>
      </c>
      <c r="MCO27">
        <v>0</v>
      </c>
      <c r="MCP27">
        <v>0</v>
      </c>
      <c r="MCQ27">
        <v>0</v>
      </c>
      <c r="MCR27">
        <v>0</v>
      </c>
      <c r="MCS27">
        <v>0</v>
      </c>
      <c r="MCT27">
        <v>0</v>
      </c>
      <c r="MCU27">
        <v>0</v>
      </c>
      <c r="MCV27">
        <v>0</v>
      </c>
      <c r="MCW27">
        <v>0</v>
      </c>
      <c r="MCX27">
        <v>0</v>
      </c>
      <c r="MCY27">
        <v>0</v>
      </c>
      <c r="MCZ27">
        <v>0</v>
      </c>
      <c r="MDA27">
        <v>0</v>
      </c>
      <c r="MDB27">
        <v>0</v>
      </c>
      <c r="MDC27">
        <v>0</v>
      </c>
      <c r="MDD27">
        <v>0</v>
      </c>
      <c r="MDE27">
        <v>0</v>
      </c>
      <c r="MDF27">
        <v>0</v>
      </c>
      <c r="MDG27">
        <v>0</v>
      </c>
      <c r="MDH27">
        <v>0</v>
      </c>
      <c r="MDI27">
        <v>0</v>
      </c>
      <c r="MDJ27">
        <v>0</v>
      </c>
      <c r="MDK27">
        <v>0</v>
      </c>
      <c r="MDL27">
        <v>0</v>
      </c>
      <c r="MDM27">
        <v>0</v>
      </c>
      <c r="MDN27">
        <v>0</v>
      </c>
      <c r="MDO27">
        <v>0</v>
      </c>
      <c r="MDP27">
        <v>0</v>
      </c>
      <c r="MDQ27">
        <v>0</v>
      </c>
      <c r="MDR27">
        <v>0</v>
      </c>
      <c r="MDS27">
        <v>0</v>
      </c>
      <c r="MDT27">
        <v>0</v>
      </c>
      <c r="MDU27">
        <v>0</v>
      </c>
      <c r="MDV27">
        <v>0</v>
      </c>
      <c r="MDW27">
        <v>0</v>
      </c>
      <c r="MDX27">
        <v>0</v>
      </c>
      <c r="MDY27">
        <v>0</v>
      </c>
      <c r="MDZ27">
        <v>0</v>
      </c>
      <c r="MEA27">
        <v>0</v>
      </c>
      <c r="MEB27">
        <v>0</v>
      </c>
      <c r="MEC27">
        <v>0</v>
      </c>
      <c r="MED27">
        <v>0</v>
      </c>
      <c r="MEE27">
        <v>0</v>
      </c>
      <c r="MEF27">
        <v>0</v>
      </c>
      <c r="MEG27">
        <v>0</v>
      </c>
      <c r="MEH27">
        <v>0</v>
      </c>
      <c r="MEI27">
        <v>0</v>
      </c>
      <c r="MEJ27">
        <v>0</v>
      </c>
      <c r="MEK27">
        <v>0</v>
      </c>
      <c r="MEL27">
        <v>0</v>
      </c>
      <c r="MEM27">
        <v>0</v>
      </c>
      <c r="MEN27">
        <v>0</v>
      </c>
      <c r="MEO27">
        <v>0</v>
      </c>
      <c r="MEP27">
        <v>0</v>
      </c>
      <c r="MEQ27">
        <v>0</v>
      </c>
      <c r="MER27">
        <v>0</v>
      </c>
      <c r="MES27">
        <v>0</v>
      </c>
      <c r="MET27">
        <v>0</v>
      </c>
      <c r="MEU27">
        <v>0</v>
      </c>
      <c r="MEV27">
        <v>0</v>
      </c>
      <c r="MEW27">
        <v>0</v>
      </c>
      <c r="MEX27">
        <v>0</v>
      </c>
      <c r="MEY27">
        <v>0</v>
      </c>
      <c r="MEZ27">
        <v>0</v>
      </c>
      <c r="MFA27">
        <v>0</v>
      </c>
      <c r="MFB27">
        <v>0</v>
      </c>
      <c r="MFC27">
        <v>0</v>
      </c>
      <c r="MFD27">
        <v>0</v>
      </c>
      <c r="MFE27">
        <v>0</v>
      </c>
      <c r="MFF27">
        <v>0</v>
      </c>
      <c r="MFG27">
        <v>0</v>
      </c>
      <c r="MFH27">
        <v>0</v>
      </c>
      <c r="MFI27">
        <v>0</v>
      </c>
      <c r="MFJ27">
        <v>0</v>
      </c>
      <c r="MFK27">
        <v>0</v>
      </c>
      <c r="MFL27">
        <v>0</v>
      </c>
      <c r="MFM27">
        <v>0</v>
      </c>
      <c r="MFN27">
        <v>0</v>
      </c>
      <c r="MFO27">
        <v>0</v>
      </c>
      <c r="MFP27">
        <v>0</v>
      </c>
      <c r="MFQ27">
        <v>0</v>
      </c>
      <c r="MFR27">
        <v>0</v>
      </c>
      <c r="MFS27">
        <v>0</v>
      </c>
      <c r="MFT27">
        <v>0</v>
      </c>
      <c r="MFU27">
        <v>0</v>
      </c>
      <c r="MFV27">
        <v>0</v>
      </c>
      <c r="MFW27">
        <v>0</v>
      </c>
      <c r="MFX27">
        <v>0</v>
      </c>
      <c r="MFY27">
        <v>0</v>
      </c>
      <c r="MFZ27">
        <v>0</v>
      </c>
      <c r="MGA27">
        <v>0</v>
      </c>
      <c r="MGB27">
        <v>0</v>
      </c>
      <c r="MGC27">
        <v>0</v>
      </c>
      <c r="MGD27">
        <v>0</v>
      </c>
      <c r="MGE27">
        <v>0</v>
      </c>
      <c r="MGF27">
        <v>0</v>
      </c>
      <c r="MGG27">
        <v>0</v>
      </c>
      <c r="MGH27">
        <v>0</v>
      </c>
      <c r="MGI27">
        <v>0</v>
      </c>
      <c r="MGJ27">
        <v>0</v>
      </c>
      <c r="MGK27">
        <v>0</v>
      </c>
      <c r="MGL27">
        <v>0</v>
      </c>
      <c r="MGM27">
        <v>0</v>
      </c>
      <c r="MGN27">
        <v>0</v>
      </c>
      <c r="MGO27">
        <v>0</v>
      </c>
      <c r="MGP27">
        <v>0</v>
      </c>
      <c r="MGQ27">
        <v>0</v>
      </c>
      <c r="MGR27">
        <v>0</v>
      </c>
      <c r="MGS27">
        <v>0</v>
      </c>
      <c r="MGT27">
        <v>0</v>
      </c>
      <c r="MGU27">
        <v>0</v>
      </c>
      <c r="MGV27">
        <v>0</v>
      </c>
      <c r="MGW27">
        <v>0</v>
      </c>
      <c r="MGX27">
        <v>0</v>
      </c>
      <c r="MGY27">
        <v>0</v>
      </c>
      <c r="MGZ27">
        <v>0</v>
      </c>
      <c r="MHA27">
        <v>0</v>
      </c>
      <c r="MHB27">
        <v>0</v>
      </c>
      <c r="MHC27">
        <v>0</v>
      </c>
      <c r="MHD27">
        <v>0</v>
      </c>
      <c r="MHE27">
        <v>0</v>
      </c>
      <c r="MHF27">
        <v>0</v>
      </c>
      <c r="MHG27">
        <v>0</v>
      </c>
      <c r="MHH27">
        <v>0</v>
      </c>
      <c r="MHI27">
        <v>0</v>
      </c>
      <c r="MHJ27">
        <v>0</v>
      </c>
      <c r="MHK27">
        <v>0</v>
      </c>
      <c r="MHL27">
        <v>0</v>
      </c>
      <c r="MHM27">
        <v>0</v>
      </c>
      <c r="MHN27">
        <v>0</v>
      </c>
      <c r="MHO27">
        <v>0</v>
      </c>
      <c r="MHP27">
        <v>0</v>
      </c>
      <c r="MHQ27">
        <v>0</v>
      </c>
      <c r="MHR27">
        <v>0</v>
      </c>
      <c r="MHS27">
        <v>0</v>
      </c>
      <c r="MHT27">
        <v>0</v>
      </c>
      <c r="MHU27">
        <v>0</v>
      </c>
      <c r="MHV27">
        <v>0</v>
      </c>
      <c r="MHW27">
        <v>0</v>
      </c>
      <c r="MHX27">
        <v>0</v>
      </c>
      <c r="MHY27">
        <v>0</v>
      </c>
      <c r="MHZ27">
        <v>0</v>
      </c>
      <c r="MIA27">
        <v>0</v>
      </c>
      <c r="MIB27">
        <v>0</v>
      </c>
      <c r="MIC27">
        <v>0</v>
      </c>
      <c r="MID27">
        <v>0</v>
      </c>
      <c r="MIE27">
        <v>0</v>
      </c>
      <c r="MIF27">
        <v>0</v>
      </c>
      <c r="MIG27">
        <v>0</v>
      </c>
      <c r="MIH27">
        <v>0</v>
      </c>
      <c r="MII27">
        <v>0</v>
      </c>
      <c r="MIJ27">
        <v>0</v>
      </c>
      <c r="MIK27">
        <v>0</v>
      </c>
      <c r="MIL27">
        <v>0</v>
      </c>
      <c r="MIM27">
        <v>0</v>
      </c>
      <c r="MIN27">
        <v>0</v>
      </c>
      <c r="MIO27">
        <v>0</v>
      </c>
      <c r="MIP27">
        <v>0</v>
      </c>
      <c r="MIQ27">
        <v>0</v>
      </c>
      <c r="MIR27">
        <v>0</v>
      </c>
      <c r="MIS27">
        <v>0</v>
      </c>
      <c r="MIT27">
        <v>0</v>
      </c>
      <c r="MIU27">
        <v>0</v>
      </c>
      <c r="MIV27">
        <v>0</v>
      </c>
      <c r="MIW27">
        <v>0</v>
      </c>
      <c r="MIX27">
        <v>0</v>
      </c>
      <c r="MIY27">
        <v>0</v>
      </c>
      <c r="MIZ27">
        <v>0</v>
      </c>
      <c r="MJA27">
        <v>0</v>
      </c>
      <c r="MJB27">
        <v>0</v>
      </c>
      <c r="MJC27">
        <v>0</v>
      </c>
      <c r="MJD27">
        <v>0</v>
      </c>
      <c r="MJE27">
        <v>0</v>
      </c>
      <c r="MJF27">
        <v>0</v>
      </c>
      <c r="MJG27">
        <v>0</v>
      </c>
      <c r="MJH27">
        <v>0</v>
      </c>
      <c r="MJI27">
        <v>0</v>
      </c>
      <c r="MJJ27">
        <v>0</v>
      </c>
      <c r="MJK27">
        <v>0</v>
      </c>
      <c r="MJL27">
        <v>0</v>
      </c>
      <c r="MJM27">
        <v>0</v>
      </c>
      <c r="MJN27">
        <v>0</v>
      </c>
      <c r="MJO27">
        <v>0</v>
      </c>
      <c r="MJP27">
        <v>0</v>
      </c>
      <c r="MJQ27">
        <v>0</v>
      </c>
      <c r="MJR27">
        <v>0</v>
      </c>
      <c r="MJS27">
        <v>0</v>
      </c>
      <c r="MJT27">
        <v>0</v>
      </c>
      <c r="MJU27">
        <v>0</v>
      </c>
      <c r="MJV27">
        <v>0</v>
      </c>
      <c r="MJW27">
        <v>0</v>
      </c>
      <c r="MJX27">
        <v>0</v>
      </c>
      <c r="MJY27">
        <v>0</v>
      </c>
      <c r="MJZ27">
        <v>0</v>
      </c>
      <c r="MKA27">
        <v>0</v>
      </c>
      <c r="MKB27">
        <v>0</v>
      </c>
      <c r="MKC27">
        <v>0</v>
      </c>
      <c r="MKD27">
        <v>0</v>
      </c>
      <c r="MKE27">
        <v>0</v>
      </c>
      <c r="MKF27">
        <v>0</v>
      </c>
      <c r="MKG27">
        <v>0</v>
      </c>
      <c r="MKH27">
        <v>0</v>
      </c>
      <c r="MKI27">
        <v>0</v>
      </c>
      <c r="MKJ27">
        <v>0</v>
      </c>
      <c r="MKK27">
        <v>0</v>
      </c>
      <c r="MKL27">
        <v>0</v>
      </c>
      <c r="MKM27">
        <v>0</v>
      </c>
      <c r="MKN27">
        <v>0</v>
      </c>
      <c r="MKO27">
        <v>0</v>
      </c>
      <c r="MKP27">
        <v>0</v>
      </c>
      <c r="MKQ27">
        <v>0</v>
      </c>
      <c r="MKR27">
        <v>0</v>
      </c>
      <c r="MKS27">
        <v>0</v>
      </c>
      <c r="MKT27">
        <v>0</v>
      </c>
      <c r="MKU27">
        <v>0</v>
      </c>
      <c r="MKV27">
        <v>0</v>
      </c>
      <c r="MKW27">
        <v>0</v>
      </c>
      <c r="MKX27">
        <v>0</v>
      </c>
      <c r="MKY27">
        <v>0</v>
      </c>
      <c r="MKZ27">
        <v>0</v>
      </c>
      <c r="MLA27">
        <v>0</v>
      </c>
      <c r="MLB27">
        <v>0</v>
      </c>
      <c r="MLC27">
        <v>0</v>
      </c>
      <c r="MLD27">
        <v>0</v>
      </c>
      <c r="MLE27">
        <v>0</v>
      </c>
      <c r="MLF27">
        <v>0</v>
      </c>
      <c r="MLG27">
        <v>0</v>
      </c>
      <c r="MLH27">
        <v>0</v>
      </c>
      <c r="MLI27">
        <v>0</v>
      </c>
      <c r="MLJ27">
        <v>0</v>
      </c>
      <c r="MLK27">
        <v>0</v>
      </c>
      <c r="MLL27">
        <v>0</v>
      </c>
      <c r="MLM27">
        <v>0</v>
      </c>
      <c r="MLN27">
        <v>0</v>
      </c>
      <c r="MLO27">
        <v>0</v>
      </c>
      <c r="MLP27">
        <v>0</v>
      </c>
      <c r="MLQ27">
        <v>0</v>
      </c>
      <c r="MLR27">
        <v>0</v>
      </c>
      <c r="MLS27">
        <v>0</v>
      </c>
      <c r="MLT27">
        <v>0</v>
      </c>
      <c r="MLU27">
        <v>0</v>
      </c>
      <c r="MLV27">
        <v>0</v>
      </c>
      <c r="MLW27">
        <v>0</v>
      </c>
      <c r="MLX27">
        <v>0</v>
      </c>
      <c r="MLY27">
        <v>0</v>
      </c>
      <c r="MLZ27">
        <v>0</v>
      </c>
      <c r="MMA27">
        <v>0</v>
      </c>
      <c r="MMB27">
        <v>0</v>
      </c>
      <c r="MMC27">
        <v>0</v>
      </c>
      <c r="MMD27">
        <v>0</v>
      </c>
      <c r="MME27">
        <v>0</v>
      </c>
      <c r="MMF27">
        <v>0</v>
      </c>
      <c r="MMG27">
        <v>0</v>
      </c>
      <c r="MMH27">
        <v>0</v>
      </c>
      <c r="MMI27">
        <v>0</v>
      </c>
      <c r="MMJ27">
        <v>0</v>
      </c>
      <c r="MMK27">
        <v>0</v>
      </c>
      <c r="MML27">
        <v>0</v>
      </c>
      <c r="MMM27">
        <v>0</v>
      </c>
      <c r="MMN27">
        <v>0</v>
      </c>
      <c r="MMO27">
        <v>0</v>
      </c>
      <c r="MMP27">
        <v>0</v>
      </c>
      <c r="MMQ27">
        <v>0</v>
      </c>
      <c r="MMR27">
        <v>0</v>
      </c>
      <c r="MMS27">
        <v>0</v>
      </c>
      <c r="MMT27">
        <v>0</v>
      </c>
      <c r="MMU27">
        <v>0</v>
      </c>
      <c r="MMV27">
        <v>0</v>
      </c>
      <c r="MMW27">
        <v>0</v>
      </c>
      <c r="MMX27">
        <v>0</v>
      </c>
      <c r="MMY27">
        <v>0</v>
      </c>
      <c r="MMZ27">
        <v>0</v>
      </c>
      <c r="MNA27">
        <v>0</v>
      </c>
      <c r="MNB27">
        <v>0</v>
      </c>
      <c r="MNC27">
        <v>0</v>
      </c>
      <c r="MND27">
        <v>0</v>
      </c>
      <c r="MNE27">
        <v>0</v>
      </c>
      <c r="MNF27">
        <v>0</v>
      </c>
      <c r="MNG27">
        <v>0</v>
      </c>
      <c r="MNH27">
        <v>0</v>
      </c>
      <c r="MNI27">
        <v>0</v>
      </c>
      <c r="MNJ27">
        <v>0</v>
      </c>
      <c r="MNK27">
        <v>0</v>
      </c>
      <c r="MNL27">
        <v>0</v>
      </c>
      <c r="MNM27">
        <v>0</v>
      </c>
      <c r="MNN27">
        <v>0</v>
      </c>
      <c r="MNO27">
        <v>0</v>
      </c>
      <c r="MNP27">
        <v>0</v>
      </c>
      <c r="MNQ27">
        <v>0</v>
      </c>
      <c r="MNR27">
        <v>0</v>
      </c>
      <c r="MNS27">
        <v>0</v>
      </c>
      <c r="MNT27">
        <v>0</v>
      </c>
      <c r="MNU27">
        <v>0</v>
      </c>
      <c r="MNV27">
        <v>0</v>
      </c>
      <c r="MNW27">
        <v>0</v>
      </c>
      <c r="MNX27">
        <v>0</v>
      </c>
      <c r="MNY27">
        <v>0</v>
      </c>
      <c r="MNZ27">
        <v>0</v>
      </c>
      <c r="MOA27">
        <v>0</v>
      </c>
      <c r="MOB27">
        <v>0</v>
      </c>
      <c r="MOC27">
        <v>0</v>
      </c>
      <c r="MOD27">
        <v>0</v>
      </c>
      <c r="MOE27">
        <v>0</v>
      </c>
      <c r="MOF27">
        <v>0</v>
      </c>
      <c r="MOG27">
        <v>0</v>
      </c>
      <c r="MOH27">
        <v>0</v>
      </c>
      <c r="MOI27">
        <v>0</v>
      </c>
      <c r="MOJ27">
        <v>0</v>
      </c>
      <c r="MOK27">
        <v>0</v>
      </c>
      <c r="MOL27">
        <v>0</v>
      </c>
      <c r="MOM27">
        <v>0</v>
      </c>
      <c r="MON27">
        <v>0</v>
      </c>
      <c r="MOO27">
        <v>0</v>
      </c>
      <c r="MOP27">
        <v>0</v>
      </c>
      <c r="MOQ27">
        <v>0</v>
      </c>
      <c r="MOR27">
        <v>0</v>
      </c>
      <c r="MOS27">
        <v>0</v>
      </c>
      <c r="MOT27">
        <v>0</v>
      </c>
      <c r="MOU27">
        <v>0</v>
      </c>
      <c r="MOV27">
        <v>0</v>
      </c>
      <c r="MOW27">
        <v>0</v>
      </c>
      <c r="MOX27">
        <v>0</v>
      </c>
      <c r="MOY27">
        <v>0</v>
      </c>
      <c r="MOZ27">
        <v>0</v>
      </c>
      <c r="MPA27">
        <v>0</v>
      </c>
      <c r="MPB27">
        <v>0</v>
      </c>
      <c r="MPC27">
        <v>0</v>
      </c>
      <c r="MPD27">
        <v>0</v>
      </c>
      <c r="MPE27">
        <v>0</v>
      </c>
      <c r="MPF27">
        <v>0</v>
      </c>
      <c r="MPG27">
        <v>0</v>
      </c>
      <c r="MPH27">
        <v>0</v>
      </c>
      <c r="MPI27">
        <v>0</v>
      </c>
      <c r="MPJ27">
        <v>0</v>
      </c>
      <c r="MPK27">
        <v>0</v>
      </c>
      <c r="MPL27">
        <v>0</v>
      </c>
      <c r="MPM27">
        <v>0</v>
      </c>
      <c r="MPN27">
        <v>0</v>
      </c>
      <c r="MPO27">
        <v>0</v>
      </c>
      <c r="MPP27">
        <v>0</v>
      </c>
      <c r="MPQ27">
        <v>0</v>
      </c>
      <c r="MPR27">
        <v>0</v>
      </c>
      <c r="MPS27">
        <v>0</v>
      </c>
      <c r="MPT27">
        <v>0</v>
      </c>
      <c r="MPU27">
        <v>0</v>
      </c>
      <c r="MPV27">
        <v>0</v>
      </c>
      <c r="MPW27">
        <v>0</v>
      </c>
      <c r="MPX27">
        <v>0</v>
      </c>
      <c r="MPY27">
        <v>0</v>
      </c>
      <c r="MPZ27">
        <v>0</v>
      </c>
      <c r="MQA27">
        <v>0</v>
      </c>
      <c r="MQB27">
        <v>0</v>
      </c>
      <c r="MQC27">
        <v>0</v>
      </c>
      <c r="MQD27">
        <v>0</v>
      </c>
      <c r="MQE27">
        <v>0</v>
      </c>
      <c r="MQF27">
        <v>0</v>
      </c>
      <c r="MQG27">
        <v>0</v>
      </c>
      <c r="MQH27">
        <v>0</v>
      </c>
      <c r="MQI27">
        <v>0</v>
      </c>
      <c r="MQJ27">
        <v>0</v>
      </c>
      <c r="MQK27">
        <v>0</v>
      </c>
      <c r="MQL27">
        <v>0</v>
      </c>
      <c r="MQM27">
        <v>0</v>
      </c>
      <c r="MQN27">
        <v>0</v>
      </c>
      <c r="MQO27">
        <v>0</v>
      </c>
      <c r="MQP27">
        <v>0</v>
      </c>
      <c r="MQQ27">
        <v>0</v>
      </c>
      <c r="MQR27">
        <v>0</v>
      </c>
      <c r="MQS27">
        <v>0</v>
      </c>
      <c r="MQT27">
        <v>0</v>
      </c>
      <c r="MQU27">
        <v>0</v>
      </c>
      <c r="MQV27">
        <v>0</v>
      </c>
      <c r="MQW27">
        <v>0</v>
      </c>
      <c r="MQX27">
        <v>0</v>
      </c>
      <c r="MQY27">
        <v>0</v>
      </c>
      <c r="MQZ27">
        <v>0</v>
      </c>
      <c r="MRA27">
        <v>0</v>
      </c>
      <c r="MRB27">
        <v>0</v>
      </c>
      <c r="MRC27">
        <v>0</v>
      </c>
      <c r="MRD27">
        <v>0</v>
      </c>
      <c r="MRE27">
        <v>0</v>
      </c>
      <c r="MRF27">
        <v>0</v>
      </c>
      <c r="MRG27">
        <v>0</v>
      </c>
      <c r="MRH27">
        <v>0</v>
      </c>
      <c r="MRI27">
        <v>0</v>
      </c>
      <c r="MRJ27">
        <v>0</v>
      </c>
      <c r="MRK27">
        <v>0</v>
      </c>
      <c r="MRL27">
        <v>0</v>
      </c>
      <c r="MRM27">
        <v>0</v>
      </c>
      <c r="MRN27">
        <v>0</v>
      </c>
      <c r="MRO27">
        <v>0</v>
      </c>
      <c r="MRP27">
        <v>0</v>
      </c>
      <c r="MRQ27">
        <v>0</v>
      </c>
      <c r="MRR27">
        <v>0</v>
      </c>
      <c r="MRS27">
        <v>0</v>
      </c>
      <c r="MRT27">
        <v>0</v>
      </c>
      <c r="MRU27">
        <v>0</v>
      </c>
      <c r="MRV27">
        <v>0</v>
      </c>
      <c r="MRW27">
        <v>0</v>
      </c>
      <c r="MRX27">
        <v>0</v>
      </c>
      <c r="MRY27">
        <v>0</v>
      </c>
      <c r="MRZ27">
        <v>0</v>
      </c>
      <c r="MSA27">
        <v>0</v>
      </c>
      <c r="MSB27">
        <v>0</v>
      </c>
      <c r="MSC27">
        <v>0</v>
      </c>
      <c r="MSD27">
        <v>0</v>
      </c>
      <c r="MSE27">
        <v>0</v>
      </c>
      <c r="MSF27">
        <v>0</v>
      </c>
      <c r="MSG27">
        <v>0</v>
      </c>
      <c r="MSH27">
        <v>0</v>
      </c>
      <c r="MSI27">
        <v>0</v>
      </c>
      <c r="MSJ27">
        <v>0</v>
      </c>
      <c r="MSK27">
        <v>0</v>
      </c>
      <c r="MSL27">
        <v>0</v>
      </c>
      <c r="MSM27">
        <v>0</v>
      </c>
      <c r="MSN27">
        <v>0</v>
      </c>
      <c r="MSO27">
        <v>0</v>
      </c>
      <c r="MSP27">
        <v>0</v>
      </c>
      <c r="MSQ27">
        <v>0</v>
      </c>
      <c r="MSR27">
        <v>0</v>
      </c>
      <c r="MSS27">
        <v>0</v>
      </c>
      <c r="MST27">
        <v>0</v>
      </c>
      <c r="MSU27">
        <v>0</v>
      </c>
      <c r="MSV27">
        <v>0</v>
      </c>
      <c r="MSW27">
        <v>0</v>
      </c>
      <c r="MSX27">
        <v>0</v>
      </c>
      <c r="MSY27">
        <v>0</v>
      </c>
      <c r="MSZ27">
        <v>0</v>
      </c>
      <c r="MTA27">
        <v>0</v>
      </c>
      <c r="MTB27">
        <v>0</v>
      </c>
      <c r="MTC27">
        <v>0</v>
      </c>
      <c r="MTD27">
        <v>0</v>
      </c>
      <c r="MTE27">
        <v>0</v>
      </c>
      <c r="MTF27">
        <v>0</v>
      </c>
      <c r="MTG27">
        <v>0</v>
      </c>
      <c r="MTH27">
        <v>0</v>
      </c>
      <c r="MTI27">
        <v>0</v>
      </c>
      <c r="MTJ27">
        <v>0</v>
      </c>
      <c r="MTK27">
        <v>0</v>
      </c>
      <c r="MTL27">
        <v>0</v>
      </c>
      <c r="MTM27">
        <v>0</v>
      </c>
      <c r="MTN27">
        <v>0</v>
      </c>
      <c r="MTO27">
        <v>0</v>
      </c>
      <c r="MTP27">
        <v>0</v>
      </c>
      <c r="MTQ27">
        <v>0</v>
      </c>
      <c r="MTR27">
        <v>0</v>
      </c>
      <c r="MTS27">
        <v>0</v>
      </c>
      <c r="MTT27">
        <v>0</v>
      </c>
      <c r="MTU27">
        <v>0</v>
      </c>
      <c r="MTV27">
        <v>0</v>
      </c>
      <c r="MTW27">
        <v>0</v>
      </c>
      <c r="MTX27">
        <v>0</v>
      </c>
      <c r="MTY27">
        <v>0</v>
      </c>
      <c r="MTZ27">
        <v>0</v>
      </c>
      <c r="MUA27">
        <v>0</v>
      </c>
      <c r="MUB27">
        <v>0</v>
      </c>
      <c r="MUC27">
        <v>0</v>
      </c>
      <c r="MUD27">
        <v>0</v>
      </c>
      <c r="MUE27">
        <v>0</v>
      </c>
      <c r="MUF27">
        <v>0</v>
      </c>
      <c r="MUG27">
        <v>0</v>
      </c>
      <c r="MUH27">
        <v>0</v>
      </c>
      <c r="MUI27">
        <v>0</v>
      </c>
      <c r="MUJ27">
        <v>0</v>
      </c>
      <c r="MUK27">
        <v>0</v>
      </c>
      <c r="MUL27">
        <v>0</v>
      </c>
      <c r="MUM27">
        <v>0</v>
      </c>
      <c r="MUN27">
        <v>0</v>
      </c>
      <c r="MUO27">
        <v>0</v>
      </c>
      <c r="MUP27">
        <v>0</v>
      </c>
      <c r="MUQ27">
        <v>0</v>
      </c>
      <c r="MUR27">
        <v>0</v>
      </c>
      <c r="MUS27">
        <v>0</v>
      </c>
      <c r="MUT27">
        <v>0</v>
      </c>
      <c r="MUU27">
        <v>0</v>
      </c>
      <c r="MUV27">
        <v>0</v>
      </c>
      <c r="MUW27">
        <v>0</v>
      </c>
      <c r="MUX27">
        <v>0</v>
      </c>
      <c r="MUY27">
        <v>0</v>
      </c>
      <c r="MUZ27">
        <v>0</v>
      </c>
      <c r="MVA27">
        <v>0</v>
      </c>
      <c r="MVB27">
        <v>0</v>
      </c>
      <c r="MVC27">
        <v>0</v>
      </c>
      <c r="MVD27">
        <v>0</v>
      </c>
      <c r="MVE27">
        <v>0</v>
      </c>
      <c r="MVF27">
        <v>0</v>
      </c>
      <c r="MVG27">
        <v>0</v>
      </c>
      <c r="MVH27">
        <v>0</v>
      </c>
      <c r="MVI27">
        <v>0</v>
      </c>
      <c r="MVJ27">
        <v>0</v>
      </c>
      <c r="MVK27">
        <v>0</v>
      </c>
      <c r="MVL27">
        <v>0</v>
      </c>
      <c r="MVM27">
        <v>0</v>
      </c>
      <c r="MVN27">
        <v>0</v>
      </c>
      <c r="MVO27">
        <v>0</v>
      </c>
      <c r="MVP27">
        <v>0</v>
      </c>
      <c r="MVQ27">
        <v>0</v>
      </c>
      <c r="MVR27">
        <v>0</v>
      </c>
      <c r="MVS27">
        <v>0</v>
      </c>
      <c r="MVT27">
        <v>0</v>
      </c>
      <c r="MVU27">
        <v>0</v>
      </c>
      <c r="MVV27">
        <v>0</v>
      </c>
      <c r="MVW27">
        <v>0</v>
      </c>
      <c r="MVX27">
        <v>0</v>
      </c>
      <c r="MVY27">
        <v>0</v>
      </c>
      <c r="MVZ27">
        <v>0</v>
      </c>
      <c r="MWA27">
        <v>0</v>
      </c>
      <c r="MWB27">
        <v>0</v>
      </c>
      <c r="MWC27">
        <v>0</v>
      </c>
      <c r="MWD27">
        <v>0</v>
      </c>
      <c r="MWE27">
        <v>0</v>
      </c>
      <c r="MWF27">
        <v>0</v>
      </c>
      <c r="MWG27">
        <v>0</v>
      </c>
      <c r="MWH27">
        <v>0</v>
      </c>
      <c r="MWI27">
        <v>0</v>
      </c>
      <c r="MWJ27">
        <v>0</v>
      </c>
      <c r="MWK27">
        <v>0</v>
      </c>
      <c r="MWL27">
        <v>0</v>
      </c>
      <c r="MWM27">
        <v>0</v>
      </c>
      <c r="MWN27">
        <v>0</v>
      </c>
      <c r="MWO27">
        <v>0</v>
      </c>
      <c r="MWP27">
        <v>0</v>
      </c>
      <c r="MWQ27">
        <v>0</v>
      </c>
      <c r="MWR27">
        <v>0</v>
      </c>
      <c r="MWS27">
        <v>0</v>
      </c>
      <c r="MWT27">
        <v>0</v>
      </c>
      <c r="MWU27">
        <v>0</v>
      </c>
      <c r="MWV27">
        <v>0</v>
      </c>
      <c r="MWW27">
        <v>0</v>
      </c>
      <c r="MWX27">
        <v>0</v>
      </c>
      <c r="MWY27">
        <v>0</v>
      </c>
      <c r="MWZ27">
        <v>0</v>
      </c>
      <c r="MXA27">
        <v>0</v>
      </c>
      <c r="MXB27">
        <v>0</v>
      </c>
      <c r="MXC27">
        <v>0</v>
      </c>
      <c r="MXD27">
        <v>0</v>
      </c>
      <c r="MXE27">
        <v>0</v>
      </c>
      <c r="MXF27">
        <v>0</v>
      </c>
      <c r="MXG27">
        <v>0</v>
      </c>
      <c r="MXH27">
        <v>0</v>
      </c>
      <c r="MXI27">
        <v>0</v>
      </c>
      <c r="MXJ27">
        <v>0</v>
      </c>
      <c r="MXK27">
        <v>0</v>
      </c>
      <c r="MXL27">
        <v>0</v>
      </c>
      <c r="MXM27">
        <v>0</v>
      </c>
      <c r="MXN27">
        <v>0</v>
      </c>
      <c r="MXO27">
        <v>0</v>
      </c>
      <c r="MXP27">
        <v>0</v>
      </c>
      <c r="MXQ27">
        <v>0</v>
      </c>
      <c r="MXR27">
        <v>0</v>
      </c>
      <c r="MXS27">
        <v>0</v>
      </c>
      <c r="MXT27">
        <v>0</v>
      </c>
      <c r="MXU27">
        <v>0</v>
      </c>
      <c r="MXV27">
        <v>0</v>
      </c>
      <c r="MXW27">
        <v>0</v>
      </c>
      <c r="MXX27">
        <v>0</v>
      </c>
      <c r="MXY27">
        <v>0</v>
      </c>
      <c r="MXZ27">
        <v>0</v>
      </c>
      <c r="MYA27">
        <v>0</v>
      </c>
      <c r="MYB27">
        <v>0</v>
      </c>
      <c r="MYC27">
        <v>0</v>
      </c>
      <c r="MYD27">
        <v>0</v>
      </c>
      <c r="MYE27">
        <v>0</v>
      </c>
      <c r="MYF27">
        <v>0</v>
      </c>
      <c r="MYG27">
        <v>0</v>
      </c>
      <c r="MYH27">
        <v>0</v>
      </c>
      <c r="MYI27">
        <v>0</v>
      </c>
      <c r="MYJ27">
        <v>0</v>
      </c>
      <c r="MYK27">
        <v>0</v>
      </c>
      <c r="MYL27">
        <v>0</v>
      </c>
      <c r="MYM27">
        <v>0</v>
      </c>
      <c r="MYN27">
        <v>0</v>
      </c>
      <c r="MYO27">
        <v>0</v>
      </c>
      <c r="MYP27">
        <v>0</v>
      </c>
      <c r="MYQ27">
        <v>0</v>
      </c>
      <c r="MYR27">
        <v>0</v>
      </c>
      <c r="MYS27">
        <v>0</v>
      </c>
      <c r="MYT27">
        <v>0</v>
      </c>
      <c r="MYU27">
        <v>0</v>
      </c>
      <c r="MYV27">
        <v>0</v>
      </c>
      <c r="MYW27">
        <v>0</v>
      </c>
      <c r="MYX27">
        <v>0</v>
      </c>
      <c r="MYY27">
        <v>0</v>
      </c>
      <c r="MYZ27">
        <v>0</v>
      </c>
      <c r="MZA27">
        <v>0</v>
      </c>
      <c r="MZB27">
        <v>0</v>
      </c>
      <c r="MZC27">
        <v>0</v>
      </c>
      <c r="MZD27">
        <v>0</v>
      </c>
      <c r="MZE27">
        <v>0</v>
      </c>
      <c r="MZF27">
        <v>0</v>
      </c>
      <c r="MZG27">
        <v>0</v>
      </c>
      <c r="MZH27">
        <v>0</v>
      </c>
      <c r="MZI27">
        <v>0</v>
      </c>
      <c r="MZJ27">
        <v>0</v>
      </c>
      <c r="MZK27">
        <v>0</v>
      </c>
      <c r="MZL27">
        <v>0</v>
      </c>
      <c r="MZM27">
        <v>0</v>
      </c>
      <c r="MZN27">
        <v>0</v>
      </c>
      <c r="MZO27">
        <v>0</v>
      </c>
      <c r="MZP27">
        <v>0</v>
      </c>
      <c r="MZQ27">
        <v>0</v>
      </c>
      <c r="MZR27">
        <v>0</v>
      </c>
      <c r="MZS27">
        <v>0</v>
      </c>
      <c r="MZT27">
        <v>0</v>
      </c>
      <c r="MZU27">
        <v>0</v>
      </c>
      <c r="MZV27">
        <v>0</v>
      </c>
      <c r="MZW27">
        <v>0</v>
      </c>
      <c r="MZX27">
        <v>0</v>
      </c>
      <c r="MZY27">
        <v>0</v>
      </c>
      <c r="MZZ27">
        <v>0</v>
      </c>
      <c r="NAA27">
        <v>0</v>
      </c>
      <c r="NAB27">
        <v>0</v>
      </c>
      <c r="NAC27">
        <v>0</v>
      </c>
      <c r="NAD27">
        <v>0</v>
      </c>
      <c r="NAE27">
        <v>0</v>
      </c>
      <c r="NAF27">
        <v>0</v>
      </c>
      <c r="NAG27">
        <v>0</v>
      </c>
      <c r="NAH27">
        <v>0</v>
      </c>
      <c r="NAI27">
        <v>0</v>
      </c>
      <c r="NAJ27">
        <v>0</v>
      </c>
      <c r="NAK27">
        <v>0</v>
      </c>
      <c r="NAL27">
        <v>0</v>
      </c>
      <c r="NAM27">
        <v>0</v>
      </c>
      <c r="NAN27">
        <v>0</v>
      </c>
      <c r="NAO27">
        <v>0</v>
      </c>
      <c r="NAP27">
        <v>0</v>
      </c>
      <c r="NAQ27">
        <v>0</v>
      </c>
      <c r="NAR27">
        <v>0</v>
      </c>
      <c r="NAS27">
        <v>0</v>
      </c>
      <c r="NAT27">
        <v>0</v>
      </c>
      <c r="NAU27">
        <v>0</v>
      </c>
      <c r="NAV27">
        <v>0</v>
      </c>
      <c r="NAW27">
        <v>0</v>
      </c>
      <c r="NAX27">
        <v>0</v>
      </c>
      <c r="NAY27">
        <v>0</v>
      </c>
      <c r="NAZ27">
        <v>0</v>
      </c>
      <c r="NBA27">
        <v>0</v>
      </c>
      <c r="NBB27">
        <v>0</v>
      </c>
      <c r="NBC27">
        <v>0</v>
      </c>
      <c r="NBD27">
        <v>0</v>
      </c>
      <c r="NBE27">
        <v>0</v>
      </c>
      <c r="NBF27">
        <v>0</v>
      </c>
      <c r="NBG27">
        <v>0</v>
      </c>
      <c r="NBH27">
        <v>0</v>
      </c>
      <c r="NBI27">
        <v>0</v>
      </c>
      <c r="NBJ27">
        <v>0</v>
      </c>
      <c r="NBK27">
        <v>0</v>
      </c>
      <c r="NBL27">
        <v>0</v>
      </c>
      <c r="NBM27">
        <v>0</v>
      </c>
      <c r="NBN27">
        <v>0</v>
      </c>
      <c r="NBO27">
        <v>0</v>
      </c>
      <c r="NBP27">
        <v>0</v>
      </c>
      <c r="NBQ27">
        <v>0</v>
      </c>
      <c r="NBR27">
        <v>0</v>
      </c>
      <c r="NBS27">
        <v>0</v>
      </c>
      <c r="NBT27">
        <v>0</v>
      </c>
      <c r="NBU27">
        <v>0</v>
      </c>
      <c r="NBV27">
        <v>0</v>
      </c>
      <c r="NBW27">
        <v>0</v>
      </c>
      <c r="NBX27">
        <v>0</v>
      </c>
      <c r="NBY27">
        <v>0</v>
      </c>
      <c r="NBZ27">
        <v>0</v>
      </c>
      <c r="NCA27">
        <v>0</v>
      </c>
      <c r="NCB27">
        <v>0</v>
      </c>
      <c r="NCC27">
        <v>0</v>
      </c>
      <c r="NCD27">
        <v>0</v>
      </c>
      <c r="NCE27">
        <v>0</v>
      </c>
      <c r="NCF27">
        <v>0</v>
      </c>
      <c r="NCG27">
        <v>0</v>
      </c>
      <c r="NCH27">
        <v>0</v>
      </c>
      <c r="NCI27">
        <v>0</v>
      </c>
      <c r="NCJ27">
        <v>0</v>
      </c>
      <c r="NCK27">
        <v>0</v>
      </c>
      <c r="NCL27">
        <v>0</v>
      </c>
      <c r="NCM27">
        <v>0</v>
      </c>
      <c r="NCN27">
        <v>0</v>
      </c>
      <c r="NCO27">
        <v>0</v>
      </c>
      <c r="NCP27">
        <v>0</v>
      </c>
      <c r="NCQ27">
        <v>0</v>
      </c>
      <c r="NCR27">
        <v>0</v>
      </c>
      <c r="NCS27">
        <v>0</v>
      </c>
      <c r="NCT27">
        <v>0</v>
      </c>
      <c r="NCU27">
        <v>0</v>
      </c>
      <c r="NCV27">
        <v>0</v>
      </c>
      <c r="NCW27">
        <v>0</v>
      </c>
      <c r="NCX27">
        <v>0</v>
      </c>
      <c r="NCY27">
        <v>0</v>
      </c>
      <c r="NCZ27">
        <v>0</v>
      </c>
      <c r="NDA27">
        <v>0</v>
      </c>
      <c r="NDB27">
        <v>0</v>
      </c>
      <c r="NDC27">
        <v>0</v>
      </c>
      <c r="NDD27">
        <v>0</v>
      </c>
      <c r="NDE27">
        <v>0</v>
      </c>
      <c r="NDF27">
        <v>0</v>
      </c>
      <c r="NDG27">
        <v>0</v>
      </c>
      <c r="NDH27">
        <v>0</v>
      </c>
      <c r="NDI27">
        <v>0</v>
      </c>
      <c r="NDJ27">
        <v>0</v>
      </c>
      <c r="NDK27">
        <v>0</v>
      </c>
      <c r="NDL27">
        <v>0</v>
      </c>
      <c r="NDM27">
        <v>0</v>
      </c>
      <c r="NDN27">
        <v>0</v>
      </c>
      <c r="NDO27">
        <v>0</v>
      </c>
      <c r="NDP27">
        <v>0</v>
      </c>
      <c r="NDQ27">
        <v>0</v>
      </c>
      <c r="NDR27">
        <v>0</v>
      </c>
      <c r="NDS27">
        <v>0</v>
      </c>
      <c r="NDT27">
        <v>0</v>
      </c>
      <c r="NDU27">
        <v>0</v>
      </c>
      <c r="NDV27">
        <v>0</v>
      </c>
      <c r="NDW27">
        <v>0</v>
      </c>
      <c r="NDX27">
        <v>0</v>
      </c>
      <c r="NDY27">
        <v>0</v>
      </c>
      <c r="NDZ27">
        <v>0</v>
      </c>
      <c r="NEA27">
        <v>0</v>
      </c>
      <c r="NEB27">
        <v>0</v>
      </c>
      <c r="NEC27">
        <v>0</v>
      </c>
      <c r="NED27">
        <v>0</v>
      </c>
      <c r="NEE27">
        <v>0</v>
      </c>
      <c r="NEF27">
        <v>0</v>
      </c>
      <c r="NEG27">
        <v>0</v>
      </c>
      <c r="NEH27">
        <v>0</v>
      </c>
      <c r="NEI27">
        <v>0</v>
      </c>
      <c r="NEJ27">
        <v>0</v>
      </c>
      <c r="NEK27">
        <v>0</v>
      </c>
      <c r="NEL27">
        <v>0</v>
      </c>
      <c r="NEM27">
        <v>0</v>
      </c>
      <c r="NEN27">
        <v>0</v>
      </c>
      <c r="NEO27">
        <v>0</v>
      </c>
      <c r="NEP27">
        <v>0</v>
      </c>
      <c r="NEQ27">
        <v>0</v>
      </c>
      <c r="NER27">
        <v>0</v>
      </c>
      <c r="NES27">
        <v>0</v>
      </c>
      <c r="NET27">
        <v>0</v>
      </c>
      <c r="NEU27">
        <v>0</v>
      </c>
      <c r="NEV27">
        <v>0</v>
      </c>
      <c r="NEW27">
        <v>0</v>
      </c>
      <c r="NEX27">
        <v>0</v>
      </c>
      <c r="NEY27">
        <v>0</v>
      </c>
      <c r="NEZ27">
        <v>0</v>
      </c>
      <c r="NFA27">
        <v>0</v>
      </c>
      <c r="NFB27">
        <v>0</v>
      </c>
      <c r="NFC27">
        <v>0</v>
      </c>
      <c r="NFD27">
        <v>0</v>
      </c>
      <c r="NFE27">
        <v>0</v>
      </c>
      <c r="NFF27">
        <v>0</v>
      </c>
      <c r="NFG27">
        <v>0</v>
      </c>
      <c r="NFH27">
        <v>0</v>
      </c>
      <c r="NFI27">
        <v>0</v>
      </c>
      <c r="NFJ27">
        <v>0</v>
      </c>
      <c r="NFK27">
        <v>0</v>
      </c>
      <c r="NFL27">
        <v>0</v>
      </c>
      <c r="NFM27">
        <v>0</v>
      </c>
      <c r="NFN27">
        <v>0</v>
      </c>
      <c r="NFO27">
        <v>0</v>
      </c>
      <c r="NFP27">
        <v>0</v>
      </c>
      <c r="NFQ27">
        <v>0</v>
      </c>
      <c r="NFR27">
        <v>0</v>
      </c>
      <c r="NFS27">
        <v>0</v>
      </c>
      <c r="NFT27">
        <v>0</v>
      </c>
      <c r="NFU27">
        <v>0</v>
      </c>
      <c r="NFV27">
        <v>0</v>
      </c>
      <c r="NFW27">
        <v>0</v>
      </c>
      <c r="NFX27">
        <v>0</v>
      </c>
      <c r="NFY27">
        <v>0</v>
      </c>
      <c r="NFZ27">
        <v>0</v>
      </c>
      <c r="NGA27">
        <v>0</v>
      </c>
      <c r="NGB27">
        <v>0</v>
      </c>
      <c r="NGC27">
        <v>0</v>
      </c>
      <c r="NGD27">
        <v>0</v>
      </c>
      <c r="NGE27">
        <v>0</v>
      </c>
      <c r="NGF27">
        <v>0</v>
      </c>
      <c r="NGG27">
        <v>0</v>
      </c>
      <c r="NGH27">
        <v>0</v>
      </c>
      <c r="NGI27">
        <v>0</v>
      </c>
      <c r="NGJ27">
        <v>0</v>
      </c>
      <c r="NGK27">
        <v>0</v>
      </c>
      <c r="NGL27">
        <v>0</v>
      </c>
      <c r="NGM27">
        <v>0</v>
      </c>
      <c r="NGN27">
        <v>0</v>
      </c>
      <c r="NGO27">
        <v>0</v>
      </c>
      <c r="NGP27">
        <v>0</v>
      </c>
      <c r="NGQ27">
        <v>0</v>
      </c>
      <c r="NGR27">
        <v>0</v>
      </c>
      <c r="NGS27">
        <v>0</v>
      </c>
      <c r="NGT27">
        <v>0</v>
      </c>
      <c r="NGU27">
        <v>0</v>
      </c>
      <c r="NGV27">
        <v>0</v>
      </c>
      <c r="NGW27">
        <v>0</v>
      </c>
      <c r="NGX27">
        <v>0</v>
      </c>
      <c r="NGY27">
        <v>0</v>
      </c>
      <c r="NGZ27">
        <v>0</v>
      </c>
      <c r="NHA27">
        <v>0</v>
      </c>
      <c r="NHB27">
        <v>0</v>
      </c>
      <c r="NHC27">
        <v>0</v>
      </c>
      <c r="NHD27">
        <v>0</v>
      </c>
      <c r="NHE27">
        <v>0</v>
      </c>
      <c r="NHF27">
        <v>0</v>
      </c>
      <c r="NHG27">
        <v>0</v>
      </c>
      <c r="NHH27">
        <v>0</v>
      </c>
      <c r="NHI27">
        <v>0</v>
      </c>
      <c r="NHJ27">
        <v>0</v>
      </c>
      <c r="NHK27">
        <v>0</v>
      </c>
      <c r="NHL27">
        <v>0</v>
      </c>
      <c r="NHM27">
        <v>0</v>
      </c>
      <c r="NHN27">
        <v>0</v>
      </c>
      <c r="NHO27">
        <v>0</v>
      </c>
      <c r="NHP27">
        <v>0</v>
      </c>
      <c r="NHQ27">
        <v>0</v>
      </c>
      <c r="NHR27">
        <v>0</v>
      </c>
      <c r="NHS27">
        <v>0</v>
      </c>
      <c r="NHT27">
        <v>0</v>
      </c>
      <c r="NHU27">
        <v>0</v>
      </c>
      <c r="NHV27">
        <v>0</v>
      </c>
      <c r="NHW27">
        <v>0</v>
      </c>
      <c r="NHX27">
        <v>0</v>
      </c>
      <c r="NHY27">
        <v>0</v>
      </c>
      <c r="NHZ27">
        <v>0</v>
      </c>
      <c r="NIA27">
        <v>0</v>
      </c>
      <c r="NIB27">
        <v>0</v>
      </c>
      <c r="NIC27">
        <v>0</v>
      </c>
      <c r="NID27">
        <v>0</v>
      </c>
      <c r="NIE27">
        <v>0</v>
      </c>
      <c r="NIF27">
        <v>0</v>
      </c>
      <c r="NIG27">
        <v>0</v>
      </c>
      <c r="NIH27">
        <v>0</v>
      </c>
      <c r="NII27">
        <v>0</v>
      </c>
      <c r="NIJ27">
        <v>0</v>
      </c>
      <c r="NIK27">
        <v>0</v>
      </c>
      <c r="NIL27">
        <v>0</v>
      </c>
      <c r="NIM27">
        <v>0</v>
      </c>
      <c r="NIN27">
        <v>0</v>
      </c>
      <c r="NIO27">
        <v>0</v>
      </c>
      <c r="NIP27">
        <v>0</v>
      </c>
      <c r="NIQ27">
        <v>0</v>
      </c>
      <c r="NIR27">
        <v>0</v>
      </c>
      <c r="NIS27">
        <v>0</v>
      </c>
      <c r="NIT27">
        <v>0</v>
      </c>
      <c r="NIU27">
        <v>0</v>
      </c>
      <c r="NIV27">
        <v>0</v>
      </c>
      <c r="NIW27">
        <v>0</v>
      </c>
      <c r="NIX27">
        <v>0</v>
      </c>
      <c r="NIY27">
        <v>0</v>
      </c>
      <c r="NIZ27">
        <v>0</v>
      </c>
      <c r="NJA27">
        <v>0</v>
      </c>
      <c r="NJB27">
        <v>0</v>
      </c>
      <c r="NJC27">
        <v>0</v>
      </c>
      <c r="NJD27">
        <v>0</v>
      </c>
      <c r="NJE27">
        <v>0</v>
      </c>
      <c r="NJF27">
        <v>0</v>
      </c>
      <c r="NJG27">
        <v>0</v>
      </c>
      <c r="NJH27">
        <v>0</v>
      </c>
      <c r="NJI27">
        <v>0</v>
      </c>
      <c r="NJJ27">
        <v>0</v>
      </c>
      <c r="NJK27">
        <v>0</v>
      </c>
      <c r="NJL27">
        <v>0</v>
      </c>
      <c r="NJM27">
        <v>0</v>
      </c>
      <c r="NJN27">
        <v>0</v>
      </c>
      <c r="NJO27">
        <v>0</v>
      </c>
      <c r="NJP27">
        <v>0</v>
      </c>
      <c r="NJQ27">
        <v>0</v>
      </c>
      <c r="NJR27">
        <v>0</v>
      </c>
      <c r="NJS27">
        <v>0</v>
      </c>
      <c r="NJT27">
        <v>0</v>
      </c>
      <c r="NJU27">
        <v>0</v>
      </c>
      <c r="NJV27">
        <v>0</v>
      </c>
      <c r="NJW27">
        <v>0</v>
      </c>
      <c r="NJX27">
        <v>0</v>
      </c>
      <c r="NJY27">
        <v>0</v>
      </c>
      <c r="NJZ27">
        <v>0</v>
      </c>
      <c r="NKA27">
        <v>0</v>
      </c>
      <c r="NKB27">
        <v>0</v>
      </c>
      <c r="NKC27">
        <v>0</v>
      </c>
      <c r="NKD27">
        <v>0</v>
      </c>
      <c r="NKE27">
        <v>0</v>
      </c>
      <c r="NKF27">
        <v>0</v>
      </c>
      <c r="NKG27">
        <v>0</v>
      </c>
      <c r="NKH27">
        <v>0</v>
      </c>
      <c r="NKI27">
        <v>0</v>
      </c>
      <c r="NKJ27">
        <v>0</v>
      </c>
      <c r="NKK27">
        <v>0</v>
      </c>
      <c r="NKL27">
        <v>0</v>
      </c>
      <c r="NKM27">
        <v>0</v>
      </c>
      <c r="NKN27">
        <v>0</v>
      </c>
      <c r="NKO27">
        <v>0</v>
      </c>
      <c r="NKP27">
        <v>0</v>
      </c>
      <c r="NKQ27">
        <v>0</v>
      </c>
      <c r="NKR27">
        <v>0</v>
      </c>
      <c r="NKS27">
        <v>0</v>
      </c>
      <c r="NKT27">
        <v>0</v>
      </c>
      <c r="NKU27">
        <v>0</v>
      </c>
      <c r="NKV27">
        <v>0</v>
      </c>
      <c r="NKW27">
        <v>0</v>
      </c>
      <c r="NKX27">
        <v>0</v>
      </c>
      <c r="NKY27">
        <v>0</v>
      </c>
      <c r="NKZ27">
        <v>0</v>
      </c>
      <c r="NLA27">
        <v>0</v>
      </c>
      <c r="NLB27">
        <v>0</v>
      </c>
      <c r="NLC27">
        <v>0</v>
      </c>
      <c r="NLD27">
        <v>0</v>
      </c>
      <c r="NLE27">
        <v>0</v>
      </c>
      <c r="NLF27">
        <v>0</v>
      </c>
      <c r="NLG27">
        <v>0</v>
      </c>
      <c r="NLH27">
        <v>0</v>
      </c>
      <c r="NLI27">
        <v>0</v>
      </c>
      <c r="NLJ27">
        <v>0</v>
      </c>
      <c r="NLK27">
        <v>0</v>
      </c>
      <c r="NLL27">
        <v>0</v>
      </c>
      <c r="NLM27">
        <v>0</v>
      </c>
      <c r="NLN27">
        <v>0</v>
      </c>
      <c r="NLO27">
        <v>0</v>
      </c>
      <c r="NLP27">
        <v>0</v>
      </c>
      <c r="NLQ27">
        <v>0</v>
      </c>
      <c r="NLR27">
        <v>0</v>
      </c>
      <c r="NLS27">
        <v>0</v>
      </c>
      <c r="NLT27">
        <v>0</v>
      </c>
      <c r="NLU27">
        <v>0</v>
      </c>
      <c r="NLV27">
        <v>0</v>
      </c>
      <c r="NLW27">
        <v>0</v>
      </c>
      <c r="NLX27">
        <v>0</v>
      </c>
      <c r="NLY27">
        <v>0</v>
      </c>
      <c r="NLZ27">
        <v>0</v>
      </c>
      <c r="NMA27">
        <v>0</v>
      </c>
      <c r="NMB27">
        <v>0</v>
      </c>
      <c r="NMC27">
        <v>0</v>
      </c>
      <c r="NMD27">
        <v>0</v>
      </c>
      <c r="NME27">
        <v>0</v>
      </c>
      <c r="NMF27">
        <v>0</v>
      </c>
      <c r="NMG27">
        <v>0</v>
      </c>
      <c r="NMH27">
        <v>0</v>
      </c>
      <c r="NMI27">
        <v>0</v>
      </c>
      <c r="NMJ27">
        <v>0</v>
      </c>
      <c r="NMK27">
        <v>0</v>
      </c>
      <c r="NML27">
        <v>0</v>
      </c>
      <c r="NMM27">
        <v>0</v>
      </c>
      <c r="NMN27">
        <v>0</v>
      </c>
      <c r="NMO27">
        <v>0</v>
      </c>
      <c r="NMP27">
        <v>0</v>
      </c>
      <c r="NMQ27">
        <v>0</v>
      </c>
      <c r="NMR27">
        <v>0</v>
      </c>
      <c r="NMS27">
        <v>0</v>
      </c>
      <c r="NMT27">
        <v>0</v>
      </c>
      <c r="NMU27">
        <v>0</v>
      </c>
      <c r="NMV27">
        <v>0</v>
      </c>
      <c r="NMW27">
        <v>0</v>
      </c>
      <c r="NMX27">
        <v>0</v>
      </c>
      <c r="NMY27">
        <v>0</v>
      </c>
      <c r="NMZ27">
        <v>0</v>
      </c>
      <c r="NNA27">
        <v>0</v>
      </c>
      <c r="NNB27">
        <v>0</v>
      </c>
      <c r="NNC27">
        <v>0</v>
      </c>
      <c r="NND27">
        <v>0</v>
      </c>
      <c r="NNE27">
        <v>0</v>
      </c>
      <c r="NNF27">
        <v>0</v>
      </c>
      <c r="NNG27">
        <v>0</v>
      </c>
      <c r="NNH27">
        <v>0</v>
      </c>
      <c r="NNI27">
        <v>0</v>
      </c>
      <c r="NNJ27">
        <v>0</v>
      </c>
      <c r="NNK27">
        <v>0</v>
      </c>
      <c r="NNL27">
        <v>0</v>
      </c>
      <c r="NNM27">
        <v>0</v>
      </c>
      <c r="NNN27">
        <v>0</v>
      </c>
      <c r="NNO27">
        <v>0</v>
      </c>
      <c r="NNP27">
        <v>0</v>
      </c>
      <c r="NNQ27">
        <v>0</v>
      </c>
      <c r="NNR27">
        <v>0</v>
      </c>
      <c r="NNS27">
        <v>0</v>
      </c>
      <c r="NNT27">
        <v>0</v>
      </c>
      <c r="NNU27">
        <v>0</v>
      </c>
      <c r="NNV27">
        <v>0</v>
      </c>
      <c r="NNW27">
        <v>0</v>
      </c>
      <c r="NNX27">
        <v>0</v>
      </c>
      <c r="NNY27">
        <v>0</v>
      </c>
      <c r="NNZ27">
        <v>0</v>
      </c>
      <c r="NOA27">
        <v>0</v>
      </c>
      <c r="NOB27">
        <v>0</v>
      </c>
      <c r="NOC27">
        <v>0</v>
      </c>
      <c r="NOD27">
        <v>0</v>
      </c>
      <c r="NOE27">
        <v>0</v>
      </c>
      <c r="NOF27">
        <v>0</v>
      </c>
      <c r="NOG27">
        <v>0</v>
      </c>
      <c r="NOH27">
        <v>0</v>
      </c>
      <c r="NOI27">
        <v>0</v>
      </c>
      <c r="NOJ27">
        <v>0</v>
      </c>
      <c r="NOK27">
        <v>0</v>
      </c>
      <c r="NOL27">
        <v>0</v>
      </c>
      <c r="NOM27">
        <v>0</v>
      </c>
      <c r="NON27">
        <v>0</v>
      </c>
      <c r="NOO27">
        <v>0</v>
      </c>
      <c r="NOP27">
        <v>0</v>
      </c>
      <c r="NOQ27">
        <v>0</v>
      </c>
      <c r="NOR27">
        <v>0</v>
      </c>
      <c r="NOS27">
        <v>0</v>
      </c>
      <c r="NOT27">
        <v>0</v>
      </c>
      <c r="NOU27">
        <v>0</v>
      </c>
      <c r="NOV27">
        <v>0</v>
      </c>
      <c r="NOW27">
        <v>0</v>
      </c>
      <c r="NOX27">
        <v>0</v>
      </c>
      <c r="NOY27">
        <v>0</v>
      </c>
      <c r="NOZ27">
        <v>0</v>
      </c>
      <c r="NPA27">
        <v>0</v>
      </c>
      <c r="NPB27">
        <v>0</v>
      </c>
      <c r="NPC27">
        <v>0</v>
      </c>
      <c r="NPD27">
        <v>0</v>
      </c>
      <c r="NPE27">
        <v>0</v>
      </c>
      <c r="NPF27">
        <v>0</v>
      </c>
      <c r="NPG27">
        <v>0</v>
      </c>
      <c r="NPH27">
        <v>0</v>
      </c>
      <c r="NPI27">
        <v>0</v>
      </c>
      <c r="NPJ27">
        <v>0</v>
      </c>
      <c r="NPK27">
        <v>0</v>
      </c>
      <c r="NPL27">
        <v>0</v>
      </c>
      <c r="NPM27">
        <v>0</v>
      </c>
      <c r="NPN27">
        <v>0</v>
      </c>
      <c r="NPO27">
        <v>0</v>
      </c>
      <c r="NPP27">
        <v>0</v>
      </c>
      <c r="NPQ27">
        <v>0</v>
      </c>
      <c r="NPR27">
        <v>0</v>
      </c>
      <c r="NPS27">
        <v>0</v>
      </c>
      <c r="NPT27">
        <v>0</v>
      </c>
      <c r="NPU27">
        <v>0</v>
      </c>
      <c r="NPV27">
        <v>0</v>
      </c>
      <c r="NPW27">
        <v>0</v>
      </c>
      <c r="NPX27">
        <v>0</v>
      </c>
      <c r="NPY27">
        <v>0</v>
      </c>
      <c r="NPZ27">
        <v>0</v>
      </c>
      <c r="NQA27">
        <v>0</v>
      </c>
      <c r="NQB27">
        <v>0</v>
      </c>
      <c r="NQC27">
        <v>0</v>
      </c>
      <c r="NQD27">
        <v>0</v>
      </c>
      <c r="NQE27">
        <v>0</v>
      </c>
      <c r="NQF27">
        <v>0</v>
      </c>
      <c r="NQG27">
        <v>0</v>
      </c>
      <c r="NQH27">
        <v>0</v>
      </c>
      <c r="NQI27">
        <v>0</v>
      </c>
      <c r="NQJ27">
        <v>0</v>
      </c>
      <c r="NQK27">
        <v>0</v>
      </c>
      <c r="NQL27">
        <v>0</v>
      </c>
      <c r="NQM27">
        <v>0</v>
      </c>
      <c r="NQN27">
        <v>0</v>
      </c>
      <c r="NQO27">
        <v>0</v>
      </c>
      <c r="NQP27">
        <v>0</v>
      </c>
      <c r="NQQ27">
        <v>0</v>
      </c>
      <c r="NQR27">
        <v>0</v>
      </c>
      <c r="NQS27">
        <v>0</v>
      </c>
      <c r="NQT27">
        <v>0</v>
      </c>
      <c r="NQU27">
        <v>0</v>
      </c>
      <c r="NQV27">
        <v>0</v>
      </c>
      <c r="NQW27">
        <v>0</v>
      </c>
      <c r="NQX27">
        <v>0</v>
      </c>
      <c r="NQY27">
        <v>0</v>
      </c>
      <c r="NQZ27">
        <v>0</v>
      </c>
      <c r="NRA27">
        <v>0</v>
      </c>
      <c r="NRB27">
        <v>0</v>
      </c>
      <c r="NRC27">
        <v>0</v>
      </c>
      <c r="NRD27">
        <v>0</v>
      </c>
      <c r="NRE27">
        <v>0</v>
      </c>
      <c r="NRF27">
        <v>0</v>
      </c>
      <c r="NRG27">
        <v>0</v>
      </c>
      <c r="NRH27">
        <v>0</v>
      </c>
      <c r="NRI27">
        <v>0</v>
      </c>
      <c r="NRJ27">
        <v>0</v>
      </c>
      <c r="NRK27">
        <v>0</v>
      </c>
      <c r="NRL27">
        <v>0</v>
      </c>
      <c r="NRM27">
        <v>0</v>
      </c>
      <c r="NRN27">
        <v>0</v>
      </c>
      <c r="NRO27">
        <v>0</v>
      </c>
      <c r="NRP27">
        <v>0</v>
      </c>
      <c r="NRQ27">
        <v>0</v>
      </c>
      <c r="NRR27">
        <v>0</v>
      </c>
      <c r="NRS27">
        <v>0</v>
      </c>
      <c r="NRT27">
        <v>0</v>
      </c>
      <c r="NRU27">
        <v>0</v>
      </c>
      <c r="NRV27">
        <v>0</v>
      </c>
      <c r="NRW27">
        <v>0</v>
      </c>
      <c r="NRX27">
        <v>0</v>
      </c>
      <c r="NRY27">
        <v>0</v>
      </c>
      <c r="NRZ27">
        <v>0</v>
      </c>
      <c r="NSA27">
        <v>0</v>
      </c>
      <c r="NSB27">
        <v>0</v>
      </c>
      <c r="NSC27">
        <v>0</v>
      </c>
      <c r="NSD27">
        <v>0</v>
      </c>
      <c r="NSE27">
        <v>0</v>
      </c>
      <c r="NSF27">
        <v>0</v>
      </c>
      <c r="NSG27">
        <v>0</v>
      </c>
      <c r="NSH27">
        <v>0</v>
      </c>
      <c r="NSI27">
        <v>0</v>
      </c>
      <c r="NSJ27">
        <v>0</v>
      </c>
      <c r="NSK27">
        <v>0</v>
      </c>
      <c r="NSL27">
        <v>0</v>
      </c>
      <c r="NSM27">
        <v>0</v>
      </c>
      <c r="NSN27">
        <v>0</v>
      </c>
      <c r="NSO27">
        <v>0</v>
      </c>
      <c r="NSP27">
        <v>0</v>
      </c>
      <c r="NSQ27">
        <v>0</v>
      </c>
      <c r="NSR27">
        <v>0</v>
      </c>
      <c r="NSS27">
        <v>0</v>
      </c>
      <c r="NST27">
        <v>0</v>
      </c>
      <c r="NSU27">
        <v>0</v>
      </c>
      <c r="NSV27">
        <v>0</v>
      </c>
      <c r="NSW27">
        <v>0</v>
      </c>
      <c r="NSX27">
        <v>0</v>
      </c>
      <c r="NSY27">
        <v>0</v>
      </c>
      <c r="NSZ27">
        <v>0</v>
      </c>
      <c r="NTA27">
        <v>0</v>
      </c>
      <c r="NTB27">
        <v>0</v>
      </c>
      <c r="NTC27">
        <v>0</v>
      </c>
      <c r="NTD27">
        <v>0</v>
      </c>
      <c r="NTE27">
        <v>0</v>
      </c>
      <c r="NTF27">
        <v>0</v>
      </c>
      <c r="NTG27">
        <v>0</v>
      </c>
      <c r="NTH27">
        <v>0</v>
      </c>
      <c r="NTI27">
        <v>0</v>
      </c>
      <c r="NTJ27">
        <v>0</v>
      </c>
      <c r="NTK27">
        <v>0</v>
      </c>
      <c r="NTL27">
        <v>0</v>
      </c>
      <c r="NTM27">
        <v>0</v>
      </c>
      <c r="NTN27">
        <v>0</v>
      </c>
      <c r="NTO27">
        <v>0</v>
      </c>
      <c r="NTP27">
        <v>0</v>
      </c>
      <c r="NTQ27">
        <v>0</v>
      </c>
      <c r="NTR27">
        <v>0</v>
      </c>
      <c r="NTS27">
        <v>0</v>
      </c>
      <c r="NTT27">
        <v>0</v>
      </c>
      <c r="NTU27">
        <v>0</v>
      </c>
      <c r="NTV27">
        <v>0</v>
      </c>
      <c r="NTW27">
        <v>0</v>
      </c>
      <c r="NTX27">
        <v>0</v>
      </c>
      <c r="NTY27">
        <v>0</v>
      </c>
      <c r="NTZ27">
        <v>0</v>
      </c>
      <c r="NUA27">
        <v>0</v>
      </c>
      <c r="NUB27">
        <v>0</v>
      </c>
      <c r="NUC27">
        <v>0</v>
      </c>
      <c r="NUD27">
        <v>0</v>
      </c>
      <c r="NUE27">
        <v>0</v>
      </c>
      <c r="NUF27">
        <v>0</v>
      </c>
      <c r="NUG27">
        <v>0</v>
      </c>
      <c r="NUH27">
        <v>0</v>
      </c>
      <c r="NUI27">
        <v>0</v>
      </c>
      <c r="NUJ27">
        <v>0</v>
      </c>
      <c r="NUK27">
        <v>0</v>
      </c>
      <c r="NUL27">
        <v>0</v>
      </c>
      <c r="NUM27">
        <v>0</v>
      </c>
      <c r="NUN27">
        <v>0</v>
      </c>
      <c r="NUO27">
        <v>0</v>
      </c>
      <c r="NUP27">
        <v>0</v>
      </c>
      <c r="NUQ27">
        <v>0</v>
      </c>
      <c r="NUR27">
        <v>0</v>
      </c>
      <c r="NUS27">
        <v>0</v>
      </c>
      <c r="NUT27">
        <v>0</v>
      </c>
      <c r="NUU27">
        <v>0</v>
      </c>
      <c r="NUV27">
        <v>0</v>
      </c>
      <c r="NUW27">
        <v>0</v>
      </c>
      <c r="NUX27">
        <v>0</v>
      </c>
      <c r="NUY27">
        <v>0</v>
      </c>
      <c r="NUZ27">
        <v>0</v>
      </c>
      <c r="NVA27">
        <v>0</v>
      </c>
      <c r="NVB27">
        <v>0</v>
      </c>
      <c r="NVC27">
        <v>0</v>
      </c>
      <c r="NVD27">
        <v>0</v>
      </c>
      <c r="NVE27">
        <v>0</v>
      </c>
      <c r="NVF27">
        <v>0</v>
      </c>
      <c r="NVG27">
        <v>0</v>
      </c>
      <c r="NVH27">
        <v>0</v>
      </c>
      <c r="NVI27">
        <v>0</v>
      </c>
      <c r="NVJ27">
        <v>0</v>
      </c>
      <c r="NVK27">
        <v>0</v>
      </c>
      <c r="NVL27">
        <v>0</v>
      </c>
      <c r="NVM27">
        <v>0</v>
      </c>
      <c r="NVN27">
        <v>0</v>
      </c>
      <c r="NVO27">
        <v>0</v>
      </c>
      <c r="NVP27">
        <v>0</v>
      </c>
      <c r="NVQ27">
        <v>0</v>
      </c>
      <c r="NVR27">
        <v>0</v>
      </c>
      <c r="NVS27">
        <v>0</v>
      </c>
      <c r="NVT27">
        <v>0</v>
      </c>
      <c r="NVU27">
        <v>0</v>
      </c>
      <c r="NVV27">
        <v>0</v>
      </c>
      <c r="NVW27">
        <v>0</v>
      </c>
      <c r="NVX27">
        <v>0</v>
      </c>
      <c r="NVY27">
        <v>0</v>
      </c>
      <c r="NVZ27">
        <v>0</v>
      </c>
      <c r="NWA27">
        <v>0</v>
      </c>
      <c r="NWB27">
        <v>0</v>
      </c>
      <c r="NWC27">
        <v>0</v>
      </c>
      <c r="NWD27">
        <v>0</v>
      </c>
      <c r="NWE27">
        <v>0</v>
      </c>
      <c r="NWF27">
        <v>0</v>
      </c>
      <c r="NWG27">
        <v>0</v>
      </c>
      <c r="NWH27">
        <v>0</v>
      </c>
      <c r="NWI27">
        <v>0</v>
      </c>
      <c r="NWJ27">
        <v>0</v>
      </c>
      <c r="NWK27">
        <v>0</v>
      </c>
      <c r="NWL27">
        <v>0</v>
      </c>
      <c r="NWM27">
        <v>0</v>
      </c>
      <c r="NWN27">
        <v>0</v>
      </c>
      <c r="NWO27">
        <v>0</v>
      </c>
      <c r="NWP27">
        <v>0</v>
      </c>
      <c r="NWQ27">
        <v>0</v>
      </c>
      <c r="NWR27">
        <v>0</v>
      </c>
      <c r="NWS27">
        <v>0</v>
      </c>
      <c r="NWT27">
        <v>0</v>
      </c>
      <c r="NWU27">
        <v>0</v>
      </c>
      <c r="NWV27">
        <v>0</v>
      </c>
      <c r="NWW27">
        <v>0</v>
      </c>
      <c r="NWX27">
        <v>0</v>
      </c>
      <c r="NWY27">
        <v>0</v>
      </c>
      <c r="NWZ27">
        <v>0</v>
      </c>
      <c r="NXA27">
        <v>0</v>
      </c>
      <c r="NXB27">
        <v>0</v>
      </c>
      <c r="NXC27">
        <v>0</v>
      </c>
      <c r="NXD27">
        <v>0</v>
      </c>
      <c r="NXE27">
        <v>0</v>
      </c>
      <c r="NXF27">
        <v>0</v>
      </c>
      <c r="NXG27">
        <v>0</v>
      </c>
      <c r="NXH27">
        <v>0</v>
      </c>
      <c r="NXI27">
        <v>0</v>
      </c>
      <c r="NXJ27">
        <v>0</v>
      </c>
      <c r="NXK27">
        <v>0</v>
      </c>
      <c r="NXL27">
        <v>0</v>
      </c>
      <c r="NXM27">
        <v>0</v>
      </c>
      <c r="NXN27">
        <v>0</v>
      </c>
      <c r="NXO27">
        <v>0</v>
      </c>
      <c r="NXP27">
        <v>0</v>
      </c>
      <c r="NXQ27">
        <v>0</v>
      </c>
      <c r="NXR27">
        <v>0</v>
      </c>
      <c r="NXS27">
        <v>0</v>
      </c>
      <c r="NXT27">
        <v>0</v>
      </c>
      <c r="NXU27">
        <v>0</v>
      </c>
      <c r="NXV27">
        <v>0</v>
      </c>
      <c r="NXW27">
        <v>0</v>
      </c>
      <c r="NXX27">
        <v>0</v>
      </c>
      <c r="NXY27">
        <v>0</v>
      </c>
      <c r="NXZ27">
        <v>0</v>
      </c>
      <c r="NYA27">
        <v>0</v>
      </c>
      <c r="NYB27">
        <v>0</v>
      </c>
      <c r="NYC27">
        <v>0</v>
      </c>
      <c r="NYD27">
        <v>0</v>
      </c>
      <c r="NYE27">
        <v>0</v>
      </c>
      <c r="NYF27">
        <v>0</v>
      </c>
      <c r="NYG27">
        <v>0</v>
      </c>
      <c r="NYH27">
        <v>0</v>
      </c>
      <c r="NYI27">
        <v>0</v>
      </c>
      <c r="NYJ27">
        <v>0</v>
      </c>
      <c r="NYK27">
        <v>0</v>
      </c>
      <c r="NYL27">
        <v>0</v>
      </c>
      <c r="NYM27">
        <v>0</v>
      </c>
      <c r="NYN27">
        <v>0</v>
      </c>
      <c r="NYO27">
        <v>0</v>
      </c>
      <c r="NYP27">
        <v>0</v>
      </c>
      <c r="NYQ27">
        <v>0</v>
      </c>
      <c r="NYR27">
        <v>0</v>
      </c>
      <c r="NYS27">
        <v>0</v>
      </c>
      <c r="NYT27">
        <v>0</v>
      </c>
      <c r="NYU27">
        <v>0</v>
      </c>
      <c r="NYV27">
        <v>0</v>
      </c>
      <c r="NYW27">
        <v>0</v>
      </c>
      <c r="NYX27">
        <v>0</v>
      </c>
      <c r="NYY27">
        <v>0</v>
      </c>
      <c r="NYZ27">
        <v>0</v>
      </c>
      <c r="NZA27">
        <v>0</v>
      </c>
      <c r="NZB27">
        <v>0</v>
      </c>
      <c r="NZC27">
        <v>0</v>
      </c>
      <c r="NZD27">
        <v>0</v>
      </c>
      <c r="NZE27">
        <v>0</v>
      </c>
      <c r="NZF27">
        <v>0</v>
      </c>
      <c r="NZG27">
        <v>0</v>
      </c>
      <c r="NZH27">
        <v>0</v>
      </c>
      <c r="NZI27">
        <v>0</v>
      </c>
      <c r="NZJ27">
        <v>0</v>
      </c>
      <c r="NZK27">
        <v>0</v>
      </c>
      <c r="NZL27">
        <v>0</v>
      </c>
      <c r="NZM27">
        <v>0</v>
      </c>
      <c r="NZN27">
        <v>0</v>
      </c>
      <c r="NZO27">
        <v>0</v>
      </c>
      <c r="NZP27">
        <v>0</v>
      </c>
      <c r="NZQ27">
        <v>0</v>
      </c>
      <c r="NZR27">
        <v>0</v>
      </c>
      <c r="NZS27">
        <v>0</v>
      </c>
      <c r="NZT27">
        <v>0</v>
      </c>
      <c r="NZU27">
        <v>0</v>
      </c>
      <c r="NZV27">
        <v>0</v>
      </c>
      <c r="NZW27">
        <v>0</v>
      </c>
      <c r="NZX27">
        <v>0</v>
      </c>
      <c r="NZY27">
        <v>0</v>
      </c>
      <c r="NZZ27">
        <v>0</v>
      </c>
      <c r="OAA27">
        <v>0</v>
      </c>
      <c r="OAB27">
        <v>0</v>
      </c>
      <c r="OAC27">
        <v>0</v>
      </c>
      <c r="OAD27">
        <v>0</v>
      </c>
      <c r="OAE27">
        <v>0</v>
      </c>
      <c r="OAF27">
        <v>0</v>
      </c>
      <c r="OAG27">
        <v>0</v>
      </c>
      <c r="OAH27">
        <v>0</v>
      </c>
      <c r="OAI27">
        <v>0</v>
      </c>
      <c r="OAJ27">
        <v>0</v>
      </c>
      <c r="OAK27">
        <v>0</v>
      </c>
      <c r="OAL27">
        <v>0</v>
      </c>
      <c r="OAM27">
        <v>0</v>
      </c>
      <c r="OAN27">
        <v>0</v>
      </c>
      <c r="OAO27">
        <v>0</v>
      </c>
      <c r="OAP27">
        <v>0</v>
      </c>
      <c r="OAQ27">
        <v>0</v>
      </c>
      <c r="OAR27">
        <v>0</v>
      </c>
      <c r="OAS27">
        <v>0</v>
      </c>
      <c r="OAT27">
        <v>0</v>
      </c>
      <c r="OAU27">
        <v>0</v>
      </c>
      <c r="OAV27">
        <v>0</v>
      </c>
      <c r="OAW27">
        <v>0</v>
      </c>
      <c r="OAX27">
        <v>0</v>
      </c>
      <c r="OAY27">
        <v>0</v>
      </c>
      <c r="OAZ27">
        <v>0</v>
      </c>
      <c r="OBA27">
        <v>0</v>
      </c>
      <c r="OBB27">
        <v>0</v>
      </c>
      <c r="OBC27">
        <v>0</v>
      </c>
      <c r="OBD27">
        <v>0</v>
      </c>
      <c r="OBE27">
        <v>0</v>
      </c>
      <c r="OBF27">
        <v>0</v>
      </c>
      <c r="OBG27">
        <v>0</v>
      </c>
      <c r="OBH27">
        <v>0</v>
      </c>
      <c r="OBI27">
        <v>0</v>
      </c>
      <c r="OBJ27">
        <v>0</v>
      </c>
      <c r="OBK27">
        <v>0</v>
      </c>
      <c r="OBL27">
        <v>0</v>
      </c>
      <c r="OBM27">
        <v>0</v>
      </c>
      <c r="OBN27">
        <v>0</v>
      </c>
      <c r="OBO27">
        <v>0</v>
      </c>
      <c r="OBP27">
        <v>0</v>
      </c>
      <c r="OBQ27">
        <v>0</v>
      </c>
      <c r="OBR27">
        <v>0</v>
      </c>
      <c r="OBS27">
        <v>0</v>
      </c>
      <c r="OBT27">
        <v>0</v>
      </c>
      <c r="OBU27">
        <v>0</v>
      </c>
      <c r="OBV27">
        <v>0</v>
      </c>
      <c r="OBW27">
        <v>0</v>
      </c>
      <c r="OBX27">
        <v>0</v>
      </c>
      <c r="OBY27">
        <v>0</v>
      </c>
      <c r="OBZ27">
        <v>0</v>
      </c>
      <c r="OCA27">
        <v>0</v>
      </c>
      <c r="OCB27">
        <v>0</v>
      </c>
      <c r="OCC27">
        <v>0</v>
      </c>
      <c r="OCD27">
        <v>0</v>
      </c>
      <c r="OCE27">
        <v>0</v>
      </c>
      <c r="OCF27">
        <v>0</v>
      </c>
      <c r="OCG27">
        <v>0</v>
      </c>
      <c r="OCH27">
        <v>0</v>
      </c>
      <c r="OCI27">
        <v>0</v>
      </c>
      <c r="OCJ27">
        <v>0</v>
      </c>
      <c r="OCK27">
        <v>0</v>
      </c>
      <c r="OCL27">
        <v>0</v>
      </c>
      <c r="OCM27">
        <v>0</v>
      </c>
      <c r="OCN27">
        <v>0</v>
      </c>
      <c r="OCO27">
        <v>0</v>
      </c>
      <c r="OCP27">
        <v>0</v>
      </c>
      <c r="OCQ27">
        <v>0</v>
      </c>
      <c r="OCR27">
        <v>0</v>
      </c>
      <c r="OCS27">
        <v>0</v>
      </c>
      <c r="OCT27">
        <v>0</v>
      </c>
      <c r="OCU27">
        <v>0</v>
      </c>
      <c r="OCV27">
        <v>0</v>
      </c>
      <c r="OCW27">
        <v>0</v>
      </c>
      <c r="OCX27">
        <v>0</v>
      </c>
      <c r="OCY27">
        <v>0</v>
      </c>
      <c r="OCZ27">
        <v>0</v>
      </c>
      <c r="ODA27">
        <v>0</v>
      </c>
      <c r="ODB27">
        <v>0</v>
      </c>
      <c r="ODC27">
        <v>0</v>
      </c>
      <c r="ODD27">
        <v>0</v>
      </c>
      <c r="ODE27">
        <v>0</v>
      </c>
      <c r="ODF27">
        <v>0</v>
      </c>
      <c r="ODG27">
        <v>0</v>
      </c>
      <c r="ODH27">
        <v>0</v>
      </c>
      <c r="ODI27">
        <v>0</v>
      </c>
      <c r="ODJ27">
        <v>0</v>
      </c>
      <c r="ODK27">
        <v>0</v>
      </c>
      <c r="ODL27">
        <v>0</v>
      </c>
      <c r="ODM27">
        <v>0</v>
      </c>
      <c r="ODN27">
        <v>0</v>
      </c>
      <c r="ODO27">
        <v>0</v>
      </c>
      <c r="ODP27">
        <v>0</v>
      </c>
      <c r="ODQ27">
        <v>0</v>
      </c>
      <c r="ODR27">
        <v>0</v>
      </c>
      <c r="ODS27">
        <v>0</v>
      </c>
      <c r="ODT27">
        <v>0</v>
      </c>
      <c r="ODU27">
        <v>0</v>
      </c>
      <c r="ODV27">
        <v>0</v>
      </c>
      <c r="ODW27">
        <v>0</v>
      </c>
      <c r="ODX27">
        <v>0</v>
      </c>
      <c r="ODY27">
        <v>0</v>
      </c>
      <c r="ODZ27">
        <v>0</v>
      </c>
      <c r="OEA27">
        <v>0</v>
      </c>
      <c r="OEB27">
        <v>0</v>
      </c>
      <c r="OEC27">
        <v>0</v>
      </c>
      <c r="OED27">
        <v>0</v>
      </c>
      <c r="OEE27">
        <v>0</v>
      </c>
      <c r="OEF27">
        <v>0</v>
      </c>
      <c r="OEG27">
        <v>0</v>
      </c>
      <c r="OEH27">
        <v>0</v>
      </c>
      <c r="OEI27">
        <v>0</v>
      </c>
      <c r="OEJ27">
        <v>0</v>
      </c>
      <c r="OEK27">
        <v>0</v>
      </c>
      <c r="OEL27">
        <v>0</v>
      </c>
      <c r="OEM27">
        <v>0</v>
      </c>
      <c r="OEN27">
        <v>0</v>
      </c>
      <c r="OEO27">
        <v>0</v>
      </c>
      <c r="OEP27">
        <v>0</v>
      </c>
      <c r="OEQ27">
        <v>0</v>
      </c>
      <c r="OER27">
        <v>0</v>
      </c>
      <c r="OES27">
        <v>0</v>
      </c>
      <c r="OET27">
        <v>0</v>
      </c>
      <c r="OEU27">
        <v>0</v>
      </c>
      <c r="OEV27">
        <v>0</v>
      </c>
      <c r="OEW27">
        <v>0</v>
      </c>
      <c r="OEX27">
        <v>0</v>
      </c>
      <c r="OEY27">
        <v>0</v>
      </c>
      <c r="OEZ27">
        <v>0</v>
      </c>
      <c r="OFA27">
        <v>0</v>
      </c>
      <c r="OFB27">
        <v>0</v>
      </c>
      <c r="OFC27">
        <v>0</v>
      </c>
      <c r="OFD27">
        <v>0</v>
      </c>
      <c r="OFE27">
        <v>0</v>
      </c>
      <c r="OFF27">
        <v>0</v>
      </c>
      <c r="OFG27">
        <v>0</v>
      </c>
      <c r="OFH27">
        <v>0</v>
      </c>
      <c r="OFI27">
        <v>0</v>
      </c>
      <c r="OFJ27">
        <v>0</v>
      </c>
      <c r="OFK27">
        <v>0</v>
      </c>
      <c r="OFL27">
        <v>0</v>
      </c>
      <c r="OFM27">
        <v>0</v>
      </c>
      <c r="OFN27">
        <v>0</v>
      </c>
      <c r="OFO27">
        <v>0</v>
      </c>
      <c r="OFP27">
        <v>0</v>
      </c>
      <c r="OFQ27">
        <v>0</v>
      </c>
      <c r="OFR27">
        <v>0</v>
      </c>
      <c r="OFS27">
        <v>0</v>
      </c>
      <c r="OFT27">
        <v>0</v>
      </c>
      <c r="OFU27">
        <v>0</v>
      </c>
      <c r="OFV27">
        <v>0</v>
      </c>
      <c r="OFW27">
        <v>0</v>
      </c>
      <c r="OFX27">
        <v>0</v>
      </c>
      <c r="OFY27">
        <v>0</v>
      </c>
      <c r="OFZ27">
        <v>0</v>
      </c>
      <c r="OGA27">
        <v>0</v>
      </c>
      <c r="OGB27">
        <v>0</v>
      </c>
      <c r="OGC27">
        <v>0</v>
      </c>
      <c r="OGD27">
        <v>0</v>
      </c>
      <c r="OGE27">
        <v>0</v>
      </c>
      <c r="OGF27">
        <v>0</v>
      </c>
      <c r="OGG27">
        <v>0</v>
      </c>
      <c r="OGH27">
        <v>0</v>
      </c>
      <c r="OGI27">
        <v>0</v>
      </c>
      <c r="OGJ27">
        <v>0</v>
      </c>
      <c r="OGK27">
        <v>0</v>
      </c>
      <c r="OGL27">
        <v>0</v>
      </c>
      <c r="OGM27">
        <v>0</v>
      </c>
      <c r="OGN27">
        <v>0</v>
      </c>
      <c r="OGO27">
        <v>0</v>
      </c>
      <c r="OGP27">
        <v>0</v>
      </c>
      <c r="OGQ27">
        <v>0</v>
      </c>
      <c r="OGR27">
        <v>0</v>
      </c>
      <c r="OGS27">
        <v>0</v>
      </c>
      <c r="OGT27">
        <v>0</v>
      </c>
      <c r="OGU27">
        <v>0</v>
      </c>
      <c r="OGV27">
        <v>0</v>
      </c>
      <c r="OGW27">
        <v>0</v>
      </c>
      <c r="OGX27">
        <v>0</v>
      </c>
      <c r="OGY27">
        <v>0</v>
      </c>
      <c r="OGZ27">
        <v>0</v>
      </c>
      <c r="OHA27">
        <v>0</v>
      </c>
      <c r="OHB27">
        <v>0</v>
      </c>
      <c r="OHC27">
        <v>0</v>
      </c>
      <c r="OHD27">
        <v>0</v>
      </c>
      <c r="OHE27">
        <v>0</v>
      </c>
      <c r="OHF27">
        <v>0</v>
      </c>
      <c r="OHG27">
        <v>0</v>
      </c>
      <c r="OHH27">
        <v>0</v>
      </c>
      <c r="OHI27">
        <v>0</v>
      </c>
      <c r="OHJ27">
        <v>0</v>
      </c>
      <c r="OHK27">
        <v>0</v>
      </c>
      <c r="OHL27">
        <v>0</v>
      </c>
      <c r="OHM27">
        <v>0</v>
      </c>
      <c r="OHN27">
        <v>0</v>
      </c>
      <c r="OHO27">
        <v>0</v>
      </c>
      <c r="OHP27">
        <v>0</v>
      </c>
      <c r="OHQ27">
        <v>0</v>
      </c>
      <c r="OHR27">
        <v>0</v>
      </c>
      <c r="OHS27">
        <v>0</v>
      </c>
      <c r="OHT27">
        <v>0</v>
      </c>
      <c r="OHU27">
        <v>0</v>
      </c>
      <c r="OHV27">
        <v>0</v>
      </c>
      <c r="OHW27">
        <v>0</v>
      </c>
      <c r="OHX27">
        <v>0</v>
      </c>
      <c r="OHY27">
        <v>0</v>
      </c>
      <c r="OHZ27">
        <v>0</v>
      </c>
      <c r="OIA27">
        <v>0</v>
      </c>
      <c r="OIB27">
        <v>0</v>
      </c>
      <c r="OIC27">
        <v>0</v>
      </c>
      <c r="OID27">
        <v>0</v>
      </c>
      <c r="OIE27">
        <v>0</v>
      </c>
      <c r="OIF27">
        <v>0</v>
      </c>
      <c r="OIG27">
        <v>0</v>
      </c>
      <c r="OIH27">
        <v>0</v>
      </c>
      <c r="OII27">
        <v>0</v>
      </c>
      <c r="OIJ27">
        <v>0</v>
      </c>
      <c r="OIK27">
        <v>0</v>
      </c>
      <c r="OIL27">
        <v>0</v>
      </c>
      <c r="OIM27">
        <v>0</v>
      </c>
      <c r="OIN27">
        <v>0</v>
      </c>
      <c r="OIO27">
        <v>0</v>
      </c>
      <c r="OIP27">
        <v>0</v>
      </c>
      <c r="OIQ27">
        <v>0</v>
      </c>
      <c r="OIR27">
        <v>0</v>
      </c>
      <c r="OIS27">
        <v>0</v>
      </c>
      <c r="OIT27">
        <v>0</v>
      </c>
      <c r="OIU27">
        <v>0</v>
      </c>
      <c r="OIV27">
        <v>0</v>
      </c>
      <c r="OIW27">
        <v>0</v>
      </c>
      <c r="OIX27">
        <v>0</v>
      </c>
      <c r="OIY27">
        <v>0</v>
      </c>
      <c r="OIZ27">
        <v>0</v>
      </c>
      <c r="OJA27">
        <v>0</v>
      </c>
      <c r="OJB27">
        <v>0</v>
      </c>
      <c r="OJC27">
        <v>0</v>
      </c>
      <c r="OJD27">
        <v>0</v>
      </c>
      <c r="OJE27">
        <v>0</v>
      </c>
      <c r="OJF27">
        <v>0</v>
      </c>
      <c r="OJG27">
        <v>0</v>
      </c>
      <c r="OJH27">
        <v>0</v>
      </c>
      <c r="OJI27">
        <v>0</v>
      </c>
      <c r="OJJ27">
        <v>0</v>
      </c>
      <c r="OJK27">
        <v>0</v>
      </c>
      <c r="OJL27">
        <v>0</v>
      </c>
      <c r="OJM27">
        <v>0</v>
      </c>
      <c r="OJN27">
        <v>0</v>
      </c>
      <c r="OJO27">
        <v>0</v>
      </c>
      <c r="OJP27">
        <v>0</v>
      </c>
      <c r="OJQ27">
        <v>0</v>
      </c>
      <c r="OJR27">
        <v>0</v>
      </c>
      <c r="OJS27">
        <v>0</v>
      </c>
      <c r="OJT27">
        <v>0</v>
      </c>
      <c r="OJU27">
        <v>0</v>
      </c>
      <c r="OJV27">
        <v>0</v>
      </c>
      <c r="OJW27">
        <v>0</v>
      </c>
      <c r="OJX27">
        <v>0</v>
      </c>
      <c r="OJY27">
        <v>0</v>
      </c>
      <c r="OJZ27">
        <v>0</v>
      </c>
      <c r="OKA27">
        <v>0</v>
      </c>
      <c r="OKB27">
        <v>0</v>
      </c>
      <c r="OKC27">
        <v>0</v>
      </c>
      <c r="OKD27">
        <v>0</v>
      </c>
      <c r="OKE27">
        <v>0</v>
      </c>
      <c r="OKF27">
        <v>0</v>
      </c>
      <c r="OKG27">
        <v>0</v>
      </c>
      <c r="OKH27">
        <v>0</v>
      </c>
      <c r="OKI27">
        <v>0</v>
      </c>
      <c r="OKJ27">
        <v>0</v>
      </c>
      <c r="OKK27">
        <v>0</v>
      </c>
      <c r="OKL27">
        <v>0</v>
      </c>
      <c r="OKM27">
        <v>0</v>
      </c>
      <c r="OKN27">
        <v>0</v>
      </c>
      <c r="OKO27">
        <v>0</v>
      </c>
      <c r="OKP27">
        <v>0</v>
      </c>
      <c r="OKQ27">
        <v>0</v>
      </c>
      <c r="OKR27">
        <v>0</v>
      </c>
      <c r="OKS27">
        <v>0</v>
      </c>
      <c r="OKT27">
        <v>0</v>
      </c>
      <c r="OKU27">
        <v>0</v>
      </c>
      <c r="OKV27">
        <v>0</v>
      </c>
      <c r="OKW27">
        <v>0</v>
      </c>
      <c r="OKX27">
        <v>0</v>
      </c>
      <c r="OKY27">
        <v>0</v>
      </c>
      <c r="OKZ27">
        <v>0</v>
      </c>
      <c r="OLA27">
        <v>0</v>
      </c>
      <c r="OLB27">
        <v>0</v>
      </c>
      <c r="OLC27">
        <v>0</v>
      </c>
      <c r="OLD27">
        <v>0</v>
      </c>
      <c r="OLE27">
        <v>0</v>
      </c>
      <c r="OLF27">
        <v>0</v>
      </c>
      <c r="OLG27">
        <v>0</v>
      </c>
      <c r="OLH27">
        <v>0</v>
      </c>
      <c r="OLI27">
        <v>0</v>
      </c>
      <c r="OLJ27">
        <v>0</v>
      </c>
      <c r="OLK27">
        <v>0</v>
      </c>
      <c r="OLL27">
        <v>0</v>
      </c>
      <c r="OLM27">
        <v>0</v>
      </c>
      <c r="OLN27">
        <v>0</v>
      </c>
      <c r="OLO27">
        <v>0</v>
      </c>
      <c r="OLP27">
        <v>0</v>
      </c>
      <c r="OLQ27">
        <v>0</v>
      </c>
      <c r="OLR27">
        <v>0</v>
      </c>
      <c r="OLS27">
        <v>0</v>
      </c>
      <c r="OLT27">
        <v>0</v>
      </c>
      <c r="OLU27">
        <v>0</v>
      </c>
      <c r="OLV27">
        <v>0</v>
      </c>
      <c r="OLW27">
        <v>0</v>
      </c>
      <c r="OLX27">
        <v>0</v>
      </c>
      <c r="OLY27">
        <v>0</v>
      </c>
      <c r="OLZ27">
        <v>0</v>
      </c>
      <c r="OMA27">
        <v>0</v>
      </c>
      <c r="OMB27">
        <v>0</v>
      </c>
      <c r="OMC27">
        <v>0</v>
      </c>
      <c r="OMD27">
        <v>0</v>
      </c>
      <c r="OME27">
        <v>0</v>
      </c>
      <c r="OMF27">
        <v>0</v>
      </c>
      <c r="OMG27">
        <v>0</v>
      </c>
      <c r="OMH27">
        <v>0</v>
      </c>
      <c r="OMI27">
        <v>0</v>
      </c>
      <c r="OMJ27">
        <v>0</v>
      </c>
      <c r="OMK27">
        <v>0</v>
      </c>
      <c r="OML27">
        <v>0</v>
      </c>
      <c r="OMM27">
        <v>0</v>
      </c>
      <c r="OMN27">
        <v>0</v>
      </c>
      <c r="OMO27">
        <v>0</v>
      </c>
      <c r="OMP27">
        <v>0</v>
      </c>
      <c r="OMQ27">
        <v>0</v>
      </c>
      <c r="OMR27">
        <v>0</v>
      </c>
      <c r="OMS27">
        <v>0</v>
      </c>
      <c r="OMT27">
        <v>0</v>
      </c>
      <c r="OMU27">
        <v>0</v>
      </c>
      <c r="OMV27">
        <v>0</v>
      </c>
      <c r="OMW27">
        <v>0</v>
      </c>
      <c r="OMX27">
        <v>0</v>
      </c>
      <c r="OMY27">
        <v>0</v>
      </c>
      <c r="OMZ27">
        <v>0</v>
      </c>
      <c r="ONA27">
        <v>0</v>
      </c>
      <c r="ONB27">
        <v>0</v>
      </c>
      <c r="ONC27">
        <v>0</v>
      </c>
      <c r="OND27">
        <v>0</v>
      </c>
      <c r="ONE27">
        <v>0</v>
      </c>
      <c r="ONF27">
        <v>0</v>
      </c>
      <c r="ONG27">
        <v>0</v>
      </c>
      <c r="ONH27">
        <v>0</v>
      </c>
      <c r="ONI27">
        <v>0</v>
      </c>
      <c r="ONJ27">
        <v>0</v>
      </c>
      <c r="ONK27">
        <v>0</v>
      </c>
      <c r="ONL27">
        <v>0</v>
      </c>
      <c r="ONM27">
        <v>0</v>
      </c>
      <c r="ONN27">
        <v>0</v>
      </c>
      <c r="ONO27">
        <v>0</v>
      </c>
      <c r="ONP27">
        <v>0</v>
      </c>
      <c r="ONQ27">
        <v>0</v>
      </c>
      <c r="ONR27">
        <v>0</v>
      </c>
      <c r="ONS27">
        <v>0</v>
      </c>
      <c r="ONT27">
        <v>0</v>
      </c>
      <c r="ONU27">
        <v>0</v>
      </c>
      <c r="ONV27">
        <v>0</v>
      </c>
      <c r="ONW27">
        <v>0</v>
      </c>
      <c r="ONX27">
        <v>0</v>
      </c>
      <c r="ONY27">
        <v>0</v>
      </c>
      <c r="ONZ27">
        <v>0</v>
      </c>
      <c r="OOA27">
        <v>0</v>
      </c>
      <c r="OOB27">
        <v>0</v>
      </c>
      <c r="OOC27">
        <v>0</v>
      </c>
      <c r="OOD27">
        <v>0</v>
      </c>
      <c r="OOE27">
        <v>0</v>
      </c>
      <c r="OOF27">
        <v>0</v>
      </c>
      <c r="OOG27">
        <v>0</v>
      </c>
      <c r="OOH27">
        <v>0</v>
      </c>
      <c r="OOI27">
        <v>0</v>
      </c>
      <c r="OOJ27">
        <v>0</v>
      </c>
      <c r="OOK27">
        <v>0</v>
      </c>
      <c r="OOL27">
        <v>0</v>
      </c>
      <c r="OOM27">
        <v>0</v>
      </c>
      <c r="OON27">
        <v>0</v>
      </c>
      <c r="OOO27">
        <v>0</v>
      </c>
      <c r="OOP27">
        <v>0</v>
      </c>
      <c r="OOQ27">
        <v>0</v>
      </c>
      <c r="OOR27">
        <v>0</v>
      </c>
      <c r="OOS27">
        <v>0</v>
      </c>
      <c r="OOT27">
        <v>0</v>
      </c>
      <c r="OOU27">
        <v>0</v>
      </c>
      <c r="OOV27">
        <v>0</v>
      </c>
      <c r="OOW27">
        <v>0</v>
      </c>
      <c r="OOX27">
        <v>0</v>
      </c>
      <c r="OOY27">
        <v>0</v>
      </c>
      <c r="OOZ27">
        <v>0</v>
      </c>
      <c r="OPA27">
        <v>0</v>
      </c>
      <c r="OPB27">
        <v>0</v>
      </c>
      <c r="OPC27">
        <v>0</v>
      </c>
      <c r="OPD27">
        <v>0</v>
      </c>
      <c r="OPE27">
        <v>0</v>
      </c>
      <c r="OPF27">
        <v>0</v>
      </c>
      <c r="OPG27">
        <v>0</v>
      </c>
      <c r="OPH27">
        <v>0</v>
      </c>
      <c r="OPI27">
        <v>0</v>
      </c>
      <c r="OPJ27">
        <v>0</v>
      </c>
      <c r="OPK27">
        <v>0</v>
      </c>
      <c r="OPL27">
        <v>0</v>
      </c>
      <c r="OPM27">
        <v>0</v>
      </c>
      <c r="OPN27">
        <v>0</v>
      </c>
      <c r="OPO27">
        <v>0</v>
      </c>
      <c r="OPP27">
        <v>0</v>
      </c>
      <c r="OPQ27">
        <v>0</v>
      </c>
      <c r="OPR27">
        <v>0</v>
      </c>
      <c r="OPS27">
        <v>0</v>
      </c>
      <c r="OPT27">
        <v>0</v>
      </c>
      <c r="OPU27">
        <v>0</v>
      </c>
      <c r="OPV27">
        <v>0</v>
      </c>
      <c r="OPW27">
        <v>0</v>
      </c>
      <c r="OPX27">
        <v>0</v>
      </c>
      <c r="OPY27">
        <v>0</v>
      </c>
      <c r="OPZ27">
        <v>0</v>
      </c>
      <c r="OQA27">
        <v>0</v>
      </c>
      <c r="OQB27">
        <v>0</v>
      </c>
      <c r="OQC27">
        <v>0</v>
      </c>
      <c r="OQD27">
        <v>0</v>
      </c>
      <c r="OQE27">
        <v>0</v>
      </c>
      <c r="OQF27">
        <v>0</v>
      </c>
      <c r="OQG27">
        <v>0</v>
      </c>
      <c r="OQH27">
        <v>0</v>
      </c>
      <c r="OQI27">
        <v>0</v>
      </c>
      <c r="OQJ27">
        <v>0</v>
      </c>
      <c r="OQK27">
        <v>0</v>
      </c>
      <c r="OQL27">
        <v>0</v>
      </c>
      <c r="OQM27">
        <v>0</v>
      </c>
      <c r="OQN27">
        <v>0</v>
      </c>
      <c r="OQO27">
        <v>0</v>
      </c>
      <c r="OQP27">
        <v>0</v>
      </c>
      <c r="OQQ27">
        <v>0</v>
      </c>
      <c r="OQR27">
        <v>0</v>
      </c>
      <c r="OQS27">
        <v>0</v>
      </c>
      <c r="OQT27">
        <v>0</v>
      </c>
      <c r="OQU27">
        <v>0</v>
      </c>
      <c r="OQV27">
        <v>0</v>
      </c>
      <c r="OQW27">
        <v>0</v>
      </c>
      <c r="OQX27">
        <v>0</v>
      </c>
      <c r="OQY27">
        <v>0</v>
      </c>
      <c r="OQZ27">
        <v>0</v>
      </c>
      <c r="ORA27">
        <v>0</v>
      </c>
      <c r="ORB27">
        <v>0</v>
      </c>
      <c r="ORC27">
        <v>0</v>
      </c>
      <c r="ORD27">
        <v>0</v>
      </c>
      <c r="ORE27">
        <v>0</v>
      </c>
      <c r="ORF27">
        <v>0</v>
      </c>
      <c r="ORG27">
        <v>0</v>
      </c>
      <c r="ORH27">
        <v>0</v>
      </c>
      <c r="ORI27">
        <v>0</v>
      </c>
      <c r="ORJ27">
        <v>0</v>
      </c>
      <c r="ORK27">
        <v>0</v>
      </c>
      <c r="ORL27">
        <v>0</v>
      </c>
      <c r="ORM27">
        <v>0</v>
      </c>
      <c r="ORN27">
        <v>0</v>
      </c>
      <c r="ORO27">
        <v>0</v>
      </c>
      <c r="ORP27">
        <v>0</v>
      </c>
      <c r="ORQ27">
        <v>0</v>
      </c>
      <c r="ORR27">
        <v>0</v>
      </c>
      <c r="ORS27">
        <v>0</v>
      </c>
      <c r="ORT27">
        <v>0</v>
      </c>
      <c r="ORU27">
        <v>0</v>
      </c>
      <c r="ORV27">
        <v>0</v>
      </c>
      <c r="ORW27">
        <v>0</v>
      </c>
      <c r="ORX27">
        <v>0</v>
      </c>
      <c r="ORY27">
        <v>0</v>
      </c>
      <c r="ORZ27">
        <v>0</v>
      </c>
      <c r="OSA27">
        <v>0</v>
      </c>
      <c r="OSB27">
        <v>0</v>
      </c>
      <c r="OSC27">
        <v>0</v>
      </c>
      <c r="OSD27">
        <v>0</v>
      </c>
      <c r="OSE27">
        <v>0</v>
      </c>
      <c r="OSF27">
        <v>0</v>
      </c>
      <c r="OSG27">
        <v>0</v>
      </c>
      <c r="OSH27">
        <v>0</v>
      </c>
      <c r="OSI27">
        <v>0</v>
      </c>
      <c r="OSJ27">
        <v>0</v>
      </c>
      <c r="OSK27">
        <v>0</v>
      </c>
      <c r="OSL27">
        <v>0</v>
      </c>
      <c r="OSM27">
        <v>0</v>
      </c>
      <c r="OSN27">
        <v>0</v>
      </c>
      <c r="OSO27">
        <v>0</v>
      </c>
      <c r="OSP27">
        <v>0</v>
      </c>
      <c r="OSQ27">
        <v>0</v>
      </c>
      <c r="OSR27">
        <v>0</v>
      </c>
      <c r="OSS27">
        <v>0</v>
      </c>
      <c r="OST27">
        <v>0</v>
      </c>
      <c r="OSU27">
        <v>0</v>
      </c>
      <c r="OSV27">
        <v>0</v>
      </c>
      <c r="OSW27">
        <v>0</v>
      </c>
      <c r="OSX27">
        <v>0</v>
      </c>
      <c r="OSY27">
        <v>0</v>
      </c>
      <c r="OSZ27">
        <v>0</v>
      </c>
      <c r="OTA27">
        <v>0</v>
      </c>
      <c r="OTB27">
        <v>0</v>
      </c>
      <c r="OTC27">
        <v>0</v>
      </c>
      <c r="OTD27">
        <v>0</v>
      </c>
      <c r="OTE27">
        <v>0</v>
      </c>
      <c r="OTF27">
        <v>0</v>
      </c>
      <c r="OTG27">
        <v>0</v>
      </c>
      <c r="OTH27">
        <v>0</v>
      </c>
      <c r="OTI27">
        <v>0</v>
      </c>
      <c r="OTJ27">
        <v>0</v>
      </c>
      <c r="OTK27">
        <v>0</v>
      </c>
      <c r="OTL27">
        <v>0</v>
      </c>
      <c r="OTM27">
        <v>0</v>
      </c>
      <c r="OTN27">
        <v>0</v>
      </c>
      <c r="OTO27">
        <v>0</v>
      </c>
      <c r="OTP27">
        <v>0</v>
      </c>
      <c r="OTQ27">
        <v>0</v>
      </c>
      <c r="OTR27">
        <v>0</v>
      </c>
      <c r="OTS27">
        <v>0</v>
      </c>
      <c r="OTT27">
        <v>0</v>
      </c>
      <c r="OTU27">
        <v>0</v>
      </c>
      <c r="OTV27">
        <v>0</v>
      </c>
      <c r="OTW27">
        <v>0</v>
      </c>
      <c r="OTX27">
        <v>0</v>
      </c>
      <c r="OTY27">
        <v>0</v>
      </c>
      <c r="OTZ27">
        <v>0</v>
      </c>
      <c r="OUA27">
        <v>0</v>
      </c>
      <c r="OUB27">
        <v>0</v>
      </c>
      <c r="OUC27">
        <v>0</v>
      </c>
      <c r="OUD27">
        <v>0</v>
      </c>
      <c r="OUE27">
        <v>0</v>
      </c>
      <c r="OUF27">
        <v>0</v>
      </c>
      <c r="OUG27">
        <v>0</v>
      </c>
      <c r="OUH27">
        <v>0</v>
      </c>
      <c r="OUI27">
        <v>0</v>
      </c>
      <c r="OUJ27">
        <v>0</v>
      </c>
      <c r="OUK27">
        <v>0</v>
      </c>
      <c r="OUL27">
        <v>0</v>
      </c>
      <c r="OUM27">
        <v>0</v>
      </c>
      <c r="OUN27">
        <v>0</v>
      </c>
      <c r="OUO27">
        <v>0</v>
      </c>
      <c r="OUP27">
        <v>0</v>
      </c>
      <c r="OUQ27">
        <v>0</v>
      </c>
      <c r="OUR27">
        <v>0</v>
      </c>
      <c r="OUS27">
        <v>0</v>
      </c>
      <c r="OUT27">
        <v>0</v>
      </c>
      <c r="OUU27">
        <v>0</v>
      </c>
      <c r="OUV27">
        <v>0</v>
      </c>
      <c r="OUW27">
        <v>0</v>
      </c>
      <c r="OUX27">
        <v>0</v>
      </c>
      <c r="OUY27">
        <v>0</v>
      </c>
      <c r="OUZ27">
        <v>0</v>
      </c>
      <c r="OVA27">
        <v>0</v>
      </c>
      <c r="OVB27">
        <v>0</v>
      </c>
      <c r="OVC27">
        <v>0</v>
      </c>
      <c r="OVD27">
        <v>0</v>
      </c>
      <c r="OVE27">
        <v>0</v>
      </c>
      <c r="OVF27">
        <v>0</v>
      </c>
      <c r="OVG27">
        <v>0</v>
      </c>
      <c r="OVH27">
        <v>0</v>
      </c>
      <c r="OVI27">
        <v>0</v>
      </c>
      <c r="OVJ27">
        <v>0</v>
      </c>
      <c r="OVK27">
        <v>0</v>
      </c>
      <c r="OVL27">
        <v>0</v>
      </c>
      <c r="OVM27">
        <v>0</v>
      </c>
      <c r="OVN27">
        <v>0</v>
      </c>
      <c r="OVO27">
        <v>0</v>
      </c>
      <c r="OVP27">
        <v>0</v>
      </c>
      <c r="OVQ27">
        <v>0</v>
      </c>
      <c r="OVR27">
        <v>0</v>
      </c>
      <c r="OVS27">
        <v>0</v>
      </c>
      <c r="OVT27">
        <v>0</v>
      </c>
      <c r="OVU27">
        <v>0</v>
      </c>
      <c r="OVV27">
        <v>0</v>
      </c>
      <c r="OVW27">
        <v>0</v>
      </c>
      <c r="OVX27">
        <v>0</v>
      </c>
      <c r="OVY27">
        <v>0</v>
      </c>
      <c r="OVZ27">
        <v>0</v>
      </c>
      <c r="OWA27">
        <v>0</v>
      </c>
      <c r="OWB27">
        <v>0</v>
      </c>
      <c r="OWC27">
        <v>0</v>
      </c>
      <c r="OWD27">
        <v>0</v>
      </c>
      <c r="OWE27">
        <v>0</v>
      </c>
      <c r="OWF27">
        <v>0</v>
      </c>
      <c r="OWG27">
        <v>0</v>
      </c>
      <c r="OWH27">
        <v>0</v>
      </c>
      <c r="OWI27">
        <v>0</v>
      </c>
      <c r="OWJ27">
        <v>0</v>
      </c>
      <c r="OWK27">
        <v>0</v>
      </c>
      <c r="OWL27">
        <v>0</v>
      </c>
      <c r="OWM27">
        <v>0</v>
      </c>
      <c r="OWN27">
        <v>0</v>
      </c>
      <c r="OWO27">
        <v>0</v>
      </c>
      <c r="OWP27">
        <v>0</v>
      </c>
      <c r="OWQ27">
        <v>0</v>
      </c>
      <c r="OWR27">
        <v>0</v>
      </c>
      <c r="OWS27">
        <v>0</v>
      </c>
      <c r="OWT27">
        <v>0</v>
      </c>
      <c r="OWU27">
        <v>0</v>
      </c>
      <c r="OWV27">
        <v>0</v>
      </c>
      <c r="OWW27">
        <v>0</v>
      </c>
      <c r="OWX27">
        <v>0</v>
      </c>
      <c r="OWY27">
        <v>0</v>
      </c>
      <c r="OWZ27">
        <v>0</v>
      </c>
      <c r="OXA27">
        <v>0</v>
      </c>
      <c r="OXB27">
        <v>0</v>
      </c>
      <c r="OXC27">
        <v>0</v>
      </c>
      <c r="OXD27">
        <v>0</v>
      </c>
      <c r="OXE27">
        <v>0</v>
      </c>
      <c r="OXF27">
        <v>0</v>
      </c>
      <c r="OXG27">
        <v>0</v>
      </c>
      <c r="OXH27">
        <v>0</v>
      </c>
      <c r="OXI27">
        <v>0</v>
      </c>
      <c r="OXJ27">
        <v>0</v>
      </c>
      <c r="OXK27">
        <v>0</v>
      </c>
      <c r="OXL27">
        <v>0</v>
      </c>
      <c r="OXM27">
        <v>0</v>
      </c>
      <c r="OXN27">
        <v>0</v>
      </c>
      <c r="OXO27">
        <v>0</v>
      </c>
      <c r="OXP27">
        <v>0</v>
      </c>
      <c r="OXQ27">
        <v>0</v>
      </c>
      <c r="OXR27">
        <v>0</v>
      </c>
      <c r="OXS27">
        <v>0</v>
      </c>
      <c r="OXT27">
        <v>0</v>
      </c>
      <c r="OXU27">
        <v>0</v>
      </c>
      <c r="OXV27">
        <v>0</v>
      </c>
      <c r="OXW27">
        <v>0</v>
      </c>
      <c r="OXX27">
        <v>0</v>
      </c>
      <c r="OXY27">
        <v>0</v>
      </c>
      <c r="OXZ27">
        <v>0</v>
      </c>
      <c r="OYA27">
        <v>0</v>
      </c>
      <c r="OYB27">
        <v>0</v>
      </c>
      <c r="OYC27">
        <v>0</v>
      </c>
      <c r="OYD27">
        <v>0</v>
      </c>
      <c r="OYE27">
        <v>0</v>
      </c>
      <c r="OYF27">
        <v>0</v>
      </c>
      <c r="OYG27">
        <v>0</v>
      </c>
      <c r="OYH27">
        <v>0</v>
      </c>
      <c r="OYI27">
        <v>0</v>
      </c>
      <c r="OYJ27">
        <v>0</v>
      </c>
      <c r="OYK27">
        <v>0</v>
      </c>
      <c r="OYL27">
        <v>0</v>
      </c>
      <c r="OYM27">
        <v>0</v>
      </c>
      <c r="OYN27">
        <v>0</v>
      </c>
      <c r="OYO27">
        <v>0</v>
      </c>
      <c r="OYP27">
        <v>0</v>
      </c>
      <c r="OYQ27">
        <v>0</v>
      </c>
      <c r="OYR27">
        <v>0</v>
      </c>
      <c r="OYS27">
        <v>0</v>
      </c>
      <c r="OYT27">
        <v>0</v>
      </c>
      <c r="OYU27">
        <v>0</v>
      </c>
      <c r="OYV27">
        <v>0</v>
      </c>
      <c r="OYW27">
        <v>0</v>
      </c>
      <c r="OYX27">
        <v>0</v>
      </c>
      <c r="OYY27">
        <v>0</v>
      </c>
      <c r="OYZ27">
        <v>0</v>
      </c>
      <c r="OZA27">
        <v>0</v>
      </c>
      <c r="OZB27">
        <v>0</v>
      </c>
      <c r="OZC27">
        <v>0</v>
      </c>
      <c r="OZD27">
        <v>0</v>
      </c>
      <c r="OZE27">
        <v>0</v>
      </c>
      <c r="OZF27">
        <v>0</v>
      </c>
      <c r="OZG27">
        <v>0</v>
      </c>
      <c r="OZH27">
        <v>0</v>
      </c>
      <c r="OZI27">
        <v>0</v>
      </c>
      <c r="OZJ27">
        <v>0</v>
      </c>
      <c r="OZK27">
        <v>0</v>
      </c>
      <c r="OZL27">
        <v>0</v>
      </c>
      <c r="OZM27">
        <v>0</v>
      </c>
      <c r="OZN27">
        <v>0</v>
      </c>
      <c r="OZO27">
        <v>0</v>
      </c>
      <c r="OZP27">
        <v>0</v>
      </c>
      <c r="OZQ27">
        <v>0</v>
      </c>
      <c r="OZR27">
        <v>0</v>
      </c>
      <c r="OZS27">
        <v>0</v>
      </c>
      <c r="OZT27">
        <v>0</v>
      </c>
      <c r="OZU27">
        <v>0</v>
      </c>
      <c r="OZV27">
        <v>0</v>
      </c>
      <c r="OZW27">
        <v>0</v>
      </c>
      <c r="OZX27">
        <v>0</v>
      </c>
      <c r="OZY27">
        <v>0</v>
      </c>
      <c r="OZZ27">
        <v>0</v>
      </c>
      <c r="PAA27">
        <v>0</v>
      </c>
      <c r="PAB27">
        <v>0</v>
      </c>
      <c r="PAC27">
        <v>0</v>
      </c>
      <c r="PAD27">
        <v>0</v>
      </c>
      <c r="PAE27">
        <v>0</v>
      </c>
      <c r="PAF27">
        <v>0</v>
      </c>
      <c r="PAG27">
        <v>0</v>
      </c>
      <c r="PAH27">
        <v>0</v>
      </c>
      <c r="PAI27">
        <v>0</v>
      </c>
      <c r="PAJ27">
        <v>0</v>
      </c>
      <c r="PAK27">
        <v>0</v>
      </c>
      <c r="PAL27">
        <v>0</v>
      </c>
      <c r="PAM27">
        <v>0</v>
      </c>
      <c r="PAN27">
        <v>0</v>
      </c>
      <c r="PAO27">
        <v>0</v>
      </c>
      <c r="PAP27">
        <v>0</v>
      </c>
      <c r="PAQ27">
        <v>0</v>
      </c>
      <c r="PAR27">
        <v>0</v>
      </c>
      <c r="PAS27">
        <v>0</v>
      </c>
      <c r="PAT27">
        <v>0</v>
      </c>
      <c r="PAU27">
        <v>0</v>
      </c>
      <c r="PAV27">
        <v>0</v>
      </c>
      <c r="PAW27">
        <v>0</v>
      </c>
      <c r="PAX27">
        <v>0</v>
      </c>
      <c r="PAY27">
        <v>0</v>
      </c>
      <c r="PAZ27">
        <v>0</v>
      </c>
      <c r="PBA27">
        <v>0</v>
      </c>
      <c r="PBB27">
        <v>0</v>
      </c>
      <c r="PBC27">
        <v>0</v>
      </c>
      <c r="PBD27">
        <v>0</v>
      </c>
      <c r="PBE27">
        <v>0</v>
      </c>
      <c r="PBF27">
        <v>0</v>
      </c>
      <c r="PBG27">
        <v>0</v>
      </c>
      <c r="PBH27">
        <v>0</v>
      </c>
      <c r="PBI27">
        <v>0</v>
      </c>
      <c r="PBJ27">
        <v>0</v>
      </c>
      <c r="PBK27">
        <v>0</v>
      </c>
      <c r="PBL27">
        <v>0</v>
      </c>
      <c r="PBM27">
        <v>0</v>
      </c>
      <c r="PBN27">
        <v>0</v>
      </c>
      <c r="PBO27">
        <v>0</v>
      </c>
      <c r="PBP27">
        <v>0</v>
      </c>
      <c r="PBQ27">
        <v>0</v>
      </c>
      <c r="PBR27">
        <v>0</v>
      </c>
      <c r="PBS27">
        <v>0</v>
      </c>
      <c r="PBT27">
        <v>0</v>
      </c>
      <c r="PBU27">
        <v>0</v>
      </c>
      <c r="PBV27">
        <v>0</v>
      </c>
      <c r="PBW27">
        <v>0</v>
      </c>
      <c r="PBX27">
        <v>0</v>
      </c>
      <c r="PBY27">
        <v>0</v>
      </c>
      <c r="PBZ27">
        <v>0</v>
      </c>
      <c r="PCA27">
        <v>0</v>
      </c>
      <c r="PCB27">
        <v>0</v>
      </c>
      <c r="PCC27">
        <v>0</v>
      </c>
      <c r="PCD27">
        <v>0</v>
      </c>
      <c r="PCE27">
        <v>0</v>
      </c>
      <c r="PCF27">
        <v>0</v>
      </c>
      <c r="PCG27">
        <v>0</v>
      </c>
      <c r="PCH27">
        <v>0</v>
      </c>
      <c r="PCI27">
        <v>0</v>
      </c>
      <c r="PCJ27">
        <v>0</v>
      </c>
      <c r="PCK27">
        <v>0</v>
      </c>
      <c r="PCL27">
        <v>0</v>
      </c>
      <c r="PCM27">
        <v>0</v>
      </c>
      <c r="PCN27">
        <v>0</v>
      </c>
      <c r="PCO27">
        <v>0</v>
      </c>
      <c r="PCP27">
        <v>0</v>
      </c>
      <c r="PCQ27">
        <v>0</v>
      </c>
      <c r="PCR27">
        <v>0</v>
      </c>
      <c r="PCS27">
        <v>0</v>
      </c>
      <c r="PCT27">
        <v>0</v>
      </c>
      <c r="PCU27">
        <v>0</v>
      </c>
      <c r="PCV27">
        <v>0</v>
      </c>
      <c r="PCW27">
        <v>0</v>
      </c>
      <c r="PCX27">
        <v>0</v>
      </c>
      <c r="PCY27">
        <v>0</v>
      </c>
      <c r="PCZ27">
        <v>0</v>
      </c>
      <c r="PDA27">
        <v>0</v>
      </c>
      <c r="PDB27">
        <v>0</v>
      </c>
      <c r="PDC27">
        <v>0</v>
      </c>
      <c r="PDD27">
        <v>0</v>
      </c>
      <c r="PDE27">
        <v>0</v>
      </c>
      <c r="PDF27">
        <v>0</v>
      </c>
      <c r="PDG27">
        <v>0</v>
      </c>
      <c r="PDH27">
        <v>0</v>
      </c>
      <c r="PDI27">
        <v>0</v>
      </c>
      <c r="PDJ27">
        <v>0</v>
      </c>
      <c r="PDK27">
        <v>0</v>
      </c>
      <c r="PDL27">
        <v>0</v>
      </c>
      <c r="PDM27">
        <v>0</v>
      </c>
      <c r="PDN27">
        <v>0</v>
      </c>
      <c r="PDO27">
        <v>0</v>
      </c>
      <c r="PDP27">
        <v>0</v>
      </c>
      <c r="PDQ27">
        <v>0</v>
      </c>
      <c r="PDR27">
        <v>0</v>
      </c>
      <c r="PDS27">
        <v>0</v>
      </c>
      <c r="PDT27">
        <v>0</v>
      </c>
      <c r="PDU27">
        <v>0</v>
      </c>
      <c r="PDV27">
        <v>0</v>
      </c>
      <c r="PDW27">
        <v>0</v>
      </c>
      <c r="PDX27">
        <v>0</v>
      </c>
      <c r="PDY27">
        <v>0</v>
      </c>
      <c r="PDZ27">
        <v>0</v>
      </c>
      <c r="PEA27">
        <v>0</v>
      </c>
      <c r="PEB27">
        <v>0</v>
      </c>
      <c r="PEC27">
        <v>0</v>
      </c>
      <c r="PED27">
        <v>0</v>
      </c>
      <c r="PEE27">
        <v>0</v>
      </c>
      <c r="PEF27">
        <v>0</v>
      </c>
      <c r="PEG27">
        <v>0</v>
      </c>
      <c r="PEH27">
        <v>0</v>
      </c>
      <c r="PEI27">
        <v>0</v>
      </c>
      <c r="PEJ27">
        <v>0</v>
      </c>
      <c r="PEK27">
        <v>0</v>
      </c>
      <c r="PEL27">
        <v>0</v>
      </c>
      <c r="PEM27">
        <v>0</v>
      </c>
      <c r="PEN27">
        <v>0</v>
      </c>
      <c r="PEO27">
        <v>0</v>
      </c>
      <c r="PEP27">
        <v>0</v>
      </c>
      <c r="PEQ27">
        <v>0</v>
      </c>
      <c r="PER27">
        <v>0</v>
      </c>
      <c r="PES27">
        <v>0</v>
      </c>
      <c r="PET27">
        <v>0</v>
      </c>
      <c r="PEU27">
        <v>0</v>
      </c>
      <c r="PEV27">
        <v>0</v>
      </c>
      <c r="PEW27">
        <v>0</v>
      </c>
      <c r="PEX27">
        <v>0</v>
      </c>
      <c r="PEY27">
        <v>0</v>
      </c>
      <c r="PEZ27">
        <v>0</v>
      </c>
      <c r="PFA27">
        <v>0</v>
      </c>
      <c r="PFB27">
        <v>0</v>
      </c>
      <c r="PFC27">
        <v>0</v>
      </c>
      <c r="PFD27">
        <v>0</v>
      </c>
      <c r="PFE27">
        <v>0</v>
      </c>
      <c r="PFF27">
        <v>0</v>
      </c>
      <c r="PFG27">
        <v>0</v>
      </c>
      <c r="PFH27">
        <v>0</v>
      </c>
      <c r="PFI27">
        <v>0</v>
      </c>
      <c r="PFJ27">
        <v>0</v>
      </c>
      <c r="PFK27">
        <v>0</v>
      </c>
      <c r="PFL27">
        <v>0</v>
      </c>
      <c r="PFM27">
        <v>0</v>
      </c>
      <c r="PFN27">
        <v>0</v>
      </c>
      <c r="PFO27">
        <v>0</v>
      </c>
      <c r="PFP27">
        <v>0</v>
      </c>
      <c r="PFQ27">
        <v>0</v>
      </c>
      <c r="PFR27">
        <v>0</v>
      </c>
      <c r="PFS27">
        <v>0</v>
      </c>
      <c r="PFT27">
        <v>0</v>
      </c>
      <c r="PFU27">
        <v>0</v>
      </c>
      <c r="PFV27">
        <v>0</v>
      </c>
      <c r="PFW27">
        <v>0</v>
      </c>
      <c r="PFX27">
        <v>0</v>
      </c>
      <c r="PFY27">
        <v>0</v>
      </c>
      <c r="PFZ27">
        <v>0</v>
      </c>
      <c r="PGA27">
        <v>0</v>
      </c>
      <c r="PGB27">
        <v>0</v>
      </c>
      <c r="PGC27">
        <v>0</v>
      </c>
      <c r="PGD27">
        <v>0</v>
      </c>
      <c r="PGE27">
        <v>0</v>
      </c>
      <c r="PGF27">
        <v>0</v>
      </c>
      <c r="PGG27">
        <v>0</v>
      </c>
      <c r="PGH27">
        <v>0</v>
      </c>
      <c r="PGI27">
        <v>0</v>
      </c>
      <c r="PGJ27">
        <v>0</v>
      </c>
      <c r="PGK27">
        <v>0</v>
      </c>
      <c r="PGL27">
        <v>0</v>
      </c>
      <c r="PGM27">
        <v>0</v>
      </c>
      <c r="PGN27">
        <v>0</v>
      </c>
      <c r="PGO27">
        <v>0</v>
      </c>
      <c r="PGP27">
        <v>0</v>
      </c>
      <c r="PGQ27">
        <v>0</v>
      </c>
      <c r="PGR27">
        <v>0</v>
      </c>
      <c r="PGS27">
        <v>0</v>
      </c>
      <c r="PGT27">
        <v>0</v>
      </c>
      <c r="PGU27">
        <v>0</v>
      </c>
      <c r="PGV27">
        <v>0</v>
      </c>
      <c r="PGW27">
        <v>0</v>
      </c>
      <c r="PGX27">
        <v>0</v>
      </c>
      <c r="PGY27">
        <v>0</v>
      </c>
      <c r="PGZ27">
        <v>0</v>
      </c>
      <c r="PHA27">
        <v>0</v>
      </c>
      <c r="PHB27">
        <v>0</v>
      </c>
      <c r="PHC27">
        <v>0</v>
      </c>
      <c r="PHD27">
        <v>0</v>
      </c>
      <c r="PHE27">
        <v>0</v>
      </c>
      <c r="PHF27">
        <v>0</v>
      </c>
      <c r="PHG27">
        <v>0</v>
      </c>
      <c r="PHH27">
        <v>0</v>
      </c>
      <c r="PHI27">
        <v>0</v>
      </c>
      <c r="PHJ27">
        <v>0</v>
      </c>
      <c r="PHK27">
        <v>0</v>
      </c>
      <c r="PHL27">
        <v>0</v>
      </c>
      <c r="PHM27">
        <v>0</v>
      </c>
      <c r="PHN27">
        <v>0</v>
      </c>
      <c r="PHO27">
        <v>0</v>
      </c>
      <c r="PHP27">
        <v>0</v>
      </c>
      <c r="PHQ27">
        <v>0</v>
      </c>
      <c r="PHR27">
        <v>0</v>
      </c>
      <c r="PHS27">
        <v>0</v>
      </c>
      <c r="PHT27">
        <v>0</v>
      </c>
      <c r="PHU27">
        <v>0</v>
      </c>
      <c r="PHV27">
        <v>0</v>
      </c>
      <c r="PHW27">
        <v>0</v>
      </c>
      <c r="PHX27">
        <v>0</v>
      </c>
      <c r="PHY27">
        <v>0</v>
      </c>
      <c r="PHZ27">
        <v>0</v>
      </c>
      <c r="PIA27">
        <v>0</v>
      </c>
      <c r="PIB27">
        <v>0</v>
      </c>
      <c r="PIC27">
        <v>0</v>
      </c>
      <c r="PID27">
        <v>0</v>
      </c>
      <c r="PIE27">
        <v>0</v>
      </c>
      <c r="PIF27">
        <v>0</v>
      </c>
      <c r="PIG27">
        <v>0</v>
      </c>
      <c r="PIH27">
        <v>0</v>
      </c>
      <c r="PII27">
        <v>0</v>
      </c>
      <c r="PIJ27">
        <v>0</v>
      </c>
      <c r="PIK27">
        <v>0</v>
      </c>
      <c r="PIL27">
        <v>0</v>
      </c>
      <c r="PIM27">
        <v>0</v>
      </c>
      <c r="PIN27">
        <v>0</v>
      </c>
      <c r="PIO27">
        <v>0</v>
      </c>
      <c r="PIP27">
        <v>0</v>
      </c>
      <c r="PIQ27">
        <v>0</v>
      </c>
      <c r="PIR27">
        <v>0</v>
      </c>
      <c r="PIS27">
        <v>0</v>
      </c>
      <c r="PIT27">
        <v>0</v>
      </c>
      <c r="PIU27">
        <v>0</v>
      </c>
      <c r="PIV27">
        <v>0</v>
      </c>
      <c r="PIW27">
        <v>0</v>
      </c>
      <c r="PIX27">
        <v>0</v>
      </c>
      <c r="PIY27">
        <v>0</v>
      </c>
      <c r="PIZ27">
        <v>0</v>
      </c>
      <c r="PJA27">
        <v>0</v>
      </c>
      <c r="PJB27">
        <v>0</v>
      </c>
      <c r="PJC27">
        <v>0</v>
      </c>
      <c r="PJD27">
        <v>0</v>
      </c>
      <c r="PJE27">
        <v>0</v>
      </c>
      <c r="PJF27">
        <v>0</v>
      </c>
      <c r="PJG27">
        <v>0</v>
      </c>
      <c r="PJH27">
        <v>0</v>
      </c>
      <c r="PJI27">
        <v>0</v>
      </c>
      <c r="PJJ27">
        <v>0</v>
      </c>
      <c r="PJK27">
        <v>0</v>
      </c>
      <c r="PJL27">
        <v>0</v>
      </c>
      <c r="PJM27">
        <v>0</v>
      </c>
      <c r="PJN27">
        <v>0</v>
      </c>
      <c r="PJO27">
        <v>0</v>
      </c>
      <c r="PJP27">
        <v>0</v>
      </c>
      <c r="PJQ27">
        <v>0</v>
      </c>
      <c r="PJR27">
        <v>0</v>
      </c>
      <c r="PJS27">
        <v>0</v>
      </c>
      <c r="PJT27">
        <v>0</v>
      </c>
      <c r="PJU27">
        <v>0</v>
      </c>
      <c r="PJV27">
        <v>0</v>
      </c>
      <c r="PJW27">
        <v>0</v>
      </c>
      <c r="PJX27">
        <v>0</v>
      </c>
      <c r="PJY27">
        <v>0</v>
      </c>
      <c r="PJZ27">
        <v>0</v>
      </c>
      <c r="PKA27">
        <v>0</v>
      </c>
      <c r="PKB27">
        <v>0</v>
      </c>
      <c r="PKC27">
        <v>0</v>
      </c>
      <c r="PKD27">
        <v>0</v>
      </c>
      <c r="PKE27">
        <v>0</v>
      </c>
      <c r="PKF27">
        <v>0</v>
      </c>
      <c r="PKG27">
        <v>0</v>
      </c>
      <c r="PKH27">
        <v>0</v>
      </c>
      <c r="PKI27">
        <v>0</v>
      </c>
      <c r="PKJ27">
        <v>0</v>
      </c>
      <c r="PKK27">
        <v>0</v>
      </c>
      <c r="PKL27">
        <v>0</v>
      </c>
      <c r="PKM27">
        <v>0</v>
      </c>
      <c r="PKN27">
        <v>0</v>
      </c>
      <c r="PKO27">
        <v>0</v>
      </c>
      <c r="PKP27">
        <v>0</v>
      </c>
      <c r="PKQ27">
        <v>0</v>
      </c>
      <c r="PKR27">
        <v>0</v>
      </c>
      <c r="PKS27">
        <v>0</v>
      </c>
      <c r="PKT27">
        <v>0</v>
      </c>
      <c r="PKU27">
        <v>0</v>
      </c>
      <c r="PKV27">
        <v>0</v>
      </c>
      <c r="PKW27">
        <v>0</v>
      </c>
      <c r="PKX27">
        <v>0</v>
      </c>
      <c r="PKY27">
        <v>0</v>
      </c>
      <c r="PKZ27">
        <v>0</v>
      </c>
      <c r="PLA27">
        <v>0</v>
      </c>
      <c r="PLB27">
        <v>0</v>
      </c>
      <c r="PLC27">
        <v>0</v>
      </c>
      <c r="PLD27">
        <v>0</v>
      </c>
      <c r="PLE27">
        <v>0</v>
      </c>
      <c r="PLF27">
        <v>0</v>
      </c>
      <c r="PLG27">
        <v>0</v>
      </c>
      <c r="PLH27">
        <v>0</v>
      </c>
      <c r="PLI27">
        <v>0</v>
      </c>
      <c r="PLJ27">
        <v>0</v>
      </c>
      <c r="PLK27">
        <v>0</v>
      </c>
      <c r="PLL27">
        <v>0</v>
      </c>
      <c r="PLM27">
        <v>0</v>
      </c>
      <c r="PLN27">
        <v>0</v>
      </c>
      <c r="PLO27">
        <v>0</v>
      </c>
      <c r="PLP27">
        <v>0</v>
      </c>
      <c r="PLQ27">
        <v>0</v>
      </c>
      <c r="PLR27">
        <v>0</v>
      </c>
      <c r="PLS27">
        <v>0</v>
      </c>
      <c r="PLT27">
        <v>0</v>
      </c>
      <c r="PLU27">
        <v>0</v>
      </c>
      <c r="PLV27">
        <v>0</v>
      </c>
      <c r="PLW27">
        <v>0</v>
      </c>
      <c r="PLX27">
        <v>0</v>
      </c>
      <c r="PLY27">
        <v>0</v>
      </c>
      <c r="PLZ27">
        <v>0</v>
      </c>
      <c r="PMA27">
        <v>0</v>
      </c>
      <c r="PMB27">
        <v>0</v>
      </c>
      <c r="PMC27">
        <v>0</v>
      </c>
      <c r="PMD27">
        <v>0</v>
      </c>
      <c r="PME27">
        <v>0</v>
      </c>
      <c r="PMF27">
        <v>0</v>
      </c>
      <c r="PMG27">
        <v>0</v>
      </c>
      <c r="PMH27">
        <v>0</v>
      </c>
      <c r="PMI27">
        <v>0</v>
      </c>
      <c r="PMJ27">
        <v>0</v>
      </c>
      <c r="PMK27">
        <v>0</v>
      </c>
      <c r="PML27">
        <v>0</v>
      </c>
      <c r="PMM27">
        <v>0</v>
      </c>
      <c r="PMN27">
        <v>0</v>
      </c>
      <c r="PMO27">
        <v>0</v>
      </c>
      <c r="PMP27">
        <v>0</v>
      </c>
      <c r="PMQ27">
        <v>0</v>
      </c>
      <c r="PMR27">
        <v>0</v>
      </c>
      <c r="PMS27">
        <v>0</v>
      </c>
      <c r="PMT27">
        <v>0</v>
      </c>
      <c r="PMU27">
        <v>0</v>
      </c>
      <c r="PMV27">
        <v>0</v>
      </c>
      <c r="PMW27">
        <v>0</v>
      </c>
      <c r="PMX27">
        <v>0</v>
      </c>
      <c r="PMY27">
        <v>0</v>
      </c>
      <c r="PMZ27">
        <v>0</v>
      </c>
      <c r="PNA27">
        <v>0</v>
      </c>
      <c r="PNB27">
        <v>0</v>
      </c>
      <c r="PNC27">
        <v>0</v>
      </c>
      <c r="PND27">
        <v>0</v>
      </c>
      <c r="PNE27">
        <v>0</v>
      </c>
      <c r="PNF27">
        <v>0</v>
      </c>
      <c r="PNG27">
        <v>0</v>
      </c>
      <c r="PNH27">
        <v>0</v>
      </c>
      <c r="PNI27">
        <v>0</v>
      </c>
      <c r="PNJ27">
        <v>0</v>
      </c>
      <c r="PNK27">
        <v>0</v>
      </c>
      <c r="PNL27">
        <v>0</v>
      </c>
      <c r="PNM27">
        <v>0</v>
      </c>
      <c r="PNN27">
        <v>0</v>
      </c>
      <c r="PNO27">
        <v>0</v>
      </c>
      <c r="PNP27">
        <v>0</v>
      </c>
      <c r="PNQ27">
        <v>0</v>
      </c>
      <c r="PNR27">
        <v>0</v>
      </c>
      <c r="PNS27">
        <v>0</v>
      </c>
      <c r="PNT27">
        <v>0</v>
      </c>
      <c r="PNU27">
        <v>0</v>
      </c>
      <c r="PNV27">
        <v>0</v>
      </c>
      <c r="PNW27">
        <v>0</v>
      </c>
      <c r="PNX27">
        <v>0</v>
      </c>
      <c r="PNY27">
        <v>0</v>
      </c>
      <c r="PNZ27">
        <v>0</v>
      </c>
      <c r="POA27">
        <v>0</v>
      </c>
      <c r="POB27">
        <v>0</v>
      </c>
      <c r="POC27">
        <v>0</v>
      </c>
      <c r="POD27">
        <v>0</v>
      </c>
      <c r="POE27">
        <v>0</v>
      </c>
      <c r="POF27">
        <v>0</v>
      </c>
      <c r="POG27">
        <v>0</v>
      </c>
      <c r="POH27">
        <v>0</v>
      </c>
      <c r="POI27">
        <v>0</v>
      </c>
      <c r="POJ27">
        <v>0</v>
      </c>
      <c r="POK27">
        <v>0</v>
      </c>
      <c r="POL27">
        <v>0</v>
      </c>
      <c r="POM27">
        <v>0</v>
      </c>
      <c r="PON27">
        <v>0</v>
      </c>
      <c r="POO27">
        <v>0</v>
      </c>
      <c r="POP27">
        <v>0</v>
      </c>
      <c r="POQ27">
        <v>0</v>
      </c>
      <c r="POR27">
        <v>0</v>
      </c>
      <c r="POS27">
        <v>0</v>
      </c>
      <c r="POT27">
        <v>0</v>
      </c>
      <c r="POU27">
        <v>0</v>
      </c>
      <c r="POV27">
        <v>0</v>
      </c>
      <c r="POW27">
        <v>0</v>
      </c>
      <c r="POX27">
        <v>0</v>
      </c>
      <c r="POY27">
        <v>0</v>
      </c>
      <c r="POZ27">
        <v>0</v>
      </c>
      <c r="PPA27">
        <v>0</v>
      </c>
      <c r="PPB27">
        <v>0</v>
      </c>
      <c r="PPC27">
        <v>0</v>
      </c>
      <c r="PPD27">
        <v>0</v>
      </c>
      <c r="PPE27">
        <v>0</v>
      </c>
      <c r="PPF27">
        <v>0</v>
      </c>
      <c r="PPG27">
        <v>0</v>
      </c>
      <c r="PPH27">
        <v>0</v>
      </c>
      <c r="PPI27">
        <v>0</v>
      </c>
      <c r="PPJ27">
        <v>0</v>
      </c>
      <c r="PPK27">
        <v>0</v>
      </c>
      <c r="PPL27">
        <v>0</v>
      </c>
      <c r="PPM27">
        <v>0</v>
      </c>
      <c r="PPN27">
        <v>0</v>
      </c>
      <c r="PPO27">
        <v>0</v>
      </c>
      <c r="PPP27">
        <v>0</v>
      </c>
      <c r="PPQ27">
        <v>0</v>
      </c>
      <c r="PPR27">
        <v>0</v>
      </c>
      <c r="PPS27">
        <v>0</v>
      </c>
      <c r="PPT27">
        <v>0</v>
      </c>
      <c r="PPU27">
        <v>0</v>
      </c>
      <c r="PPV27">
        <v>0</v>
      </c>
      <c r="PPW27">
        <v>0</v>
      </c>
      <c r="PPX27">
        <v>0</v>
      </c>
      <c r="PPY27">
        <v>0</v>
      </c>
      <c r="PPZ27">
        <v>0</v>
      </c>
      <c r="PQA27">
        <v>0</v>
      </c>
      <c r="PQB27">
        <v>0</v>
      </c>
      <c r="PQC27">
        <v>0</v>
      </c>
      <c r="PQD27">
        <v>0</v>
      </c>
      <c r="PQE27">
        <v>0</v>
      </c>
      <c r="PQF27">
        <v>0</v>
      </c>
      <c r="PQG27">
        <v>0</v>
      </c>
      <c r="PQH27">
        <v>0</v>
      </c>
      <c r="PQI27">
        <v>0</v>
      </c>
      <c r="PQJ27">
        <v>0</v>
      </c>
      <c r="PQK27">
        <v>0</v>
      </c>
      <c r="PQL27">
        <v>0</v>
      </c>
      <c r="PQM27">
        <v>0</v>
      </c>
      <c r="PQN27">
        <v>0</v>
      </c>
      <c r="PQO27">
        <v>0</v>
      </c>
      <c r="PQP27">
        <v>0</v>
      </c>
      <c r="PQQ27">
        <v>0</v>
      </c>
      <c r="PQR27">
        <v>0</v>
      </c>
      <c r="PQS27">
        <v>0</v>
      </c>
      <c r="PQT27">
        <v>0</v>
      </c>
      <c r="PQU27">
        <v>0</v>
      </c>
      <c r="PQV27">
        <v>0</v>
      </c>
      <c r="PQW27">
        <v>0</v>
      </c>
      <c r="PQX27">
        <v>0</v>
      </c>
      <c r="PQY27">
        <v>0</v>
      </c>
      <c r="PQZ27">
        <v>0</v>
      </c>
      <c r="PRA27">
        <v>0</v>
      </c>
      <c r="PRB27">
        <v>0</v>
      </c>
      <c r="PRC27">
        <v>0</v>
      </c>
      <c r="PRD27">
        <v>0</v>
      </c>
      <c r="PRE27">
        <v>0</v>
      </c>
      <c r="PRF27">
        <v>0</v>
      </c>
      <c r="PRG27">
        <v>0</v>
      </c>
      <c r="PRH27">
        <v>0</v>
      </c>
      <c r="PRI27">
        <v>0</v>
      </c>
      <c r="PRJ27">
        <v>0</v>
      </c>
      <c r="PRK27">
        <v>0</v>
      </c>
      <c r="PRL27">
        <v>0</v>
      </c>
      <c r="PRM27">
        <v>0</v>
      </c>
      <c r="PRN27">
        <v>0</v>
      </c>
      <c r="PRO27">
        <v>0</v>
      </c>
      <c r="PRP27">
        <v>0</v>
      </c>
      <c r="PRQ27">
        <v>0</v>
      </c>
      <c r="PRR27">
        <v>0</v>
      </c>
      <c r="PRS27">
        <v>0</v>
      </c>
      <c r="PRT27">
        <v>0</v>
      </c>
      <c r="PRU27">
        <v>0</v>
      </c>
      <c r="PRV27">
        <v>0</v>
      </c>
      <c r="PRW27">
        <v>0</v>
      </c>
      <c r="PRX27">
        <v>0</v>
      </c>
      <c r="PRY27">
        <v>0</v>
      </c>
      <c r="PRZ27">
        <v>0</v>
      </c>
      <c r="PSA27">
        <v>0</v>
      </c>
      <c r="PSB27">
        <v>0</v>
      </c>
      <c r="PSC27">
        <v>0</v>
      </c>
      <c r="PSD27">
        <v>0</v>
      </c>
      <c r="PSE27">
        <v>0</v>
      </c>
      <c r="PSF27">
        <v>0</v>
      </c>
      <c r="PSG27">
        <v>0</v>
      </c>
      <c r="PSH27">
        <v>0</v>
      </c>
      <c r="PSI27">
        <v>0</v>
      </c>
      <c r="PSJ27">
        <v>0</v>
      </c>
      <c r="PSK27">
        <v>0</v>
      </c>
      <c r="PSL27">
        <v>0</v>
      </c>
      <c r="PSM27">
        <v>0</v>
      </c>
      <c r="PSN27">
        <v>0</v>
      </c>
      <c r="PSO27">
        <v>0</v>
      </c>
      <c r="PSP27">
        <v>0</v>
      </c>
      <c r="PSQ27">
        <v>0</v>
      </c>
      <c r="PSR27">
        <v>0</v>
      </c>
      <c r="PSS27">
        <v>0</v>
      </c>
      <c r="PST27">
        <v>0</v>
      </c>
      <c r="PSU27">
        <v>0</v>
      </c>
      <c r="PSV27">
        <v>0</v>
      </c>
      <c r="PSW27">
        <v>0</v>
      </c>
      <c r="PSX27">
        <v>0</v>
      </c>
      <c r="PSY27">
        <v>0</v>
      </c>
      <c r="PSZ27">
        <v>0</v>
      </c>
      <c r="PTA27">
        <v>0</v>
      </c>
      <c r="PTB27">
        <v>0</v>
      </c>
      <c r="PTC27">
        <v>0</v>
      </c>
      <c r="PTD27">
        <v>0</v>
      </c>
      <c r="PTE27">
        <v>0</v>
      </c>
      <c r="PTF27">
        <v>0</v>
      </c>
      <c r="PTG27">
        <v>0</v>
      </c>
      <c r="PTH27">
        <v>0</v>
      </c>
      <c r="PTI27">
        <v>0</v>
      </c>
      <c r="PTJ27">
        <v>0</v>
      </c>
      <c r="PTK27">
        <v>0</v>
      </c>
      <c r="PTL27">
        <v>0</v>
      </c>
      <c r="PTM27">
        <v>0</v>
      </c>
      <c r="PTN27">
        <v>0</v>
      </c>
      <c r="PTO27">
        <v>0</v>
      </c>
      <c r="PTP27">
        <v>0</v>
      </c>
      <c r="PTQ27">
        <v>0</v>
      </c>
      <c r="PTR27">
        <v>0</v>
      </c>
      <c r="PTS27">
        <v>0</v>
      </c>
      <c r="PTT27">
        <v>0</v>
      </c>
      <c r="PTU27">
        <v>0</v>
      </c>
      <c r="PTV27">
        <v>0</v>
      </c>
      <c r="PTW27">
        <v>0</v>
      </c>
      <c r="PTX27">
        <v>0</v>
      </c>
      <c r="PTY27">
        <v>0</v>
      </c>
      <c r="PTZ27">
        <v>0</v>
      </c>
      <c r="PUA27">
        <v>0</v>
      </c>
      <c r="PUB27">
        <v>0</v>
      </c>
      <c r="PUC27">
        <v>0</v>
      </c>
      <c r="PUD27">
        <v>0</v>
      </c>
      <c r="PUE27">
        <v>0</v>
      </c>
      <c r="PUF27">
        <v>0</v>
      </c>
      <c r="PUG27">
        <v>0</v>
      </c>
      <c r="PUH27">
        <v>0</v>
      </c>
      <c r="PUI27">
        <v>0</v>
      </c>
      <c r="PUJ27">
        <v>0</v>
      </c>
      <c r="PUK27">
        <v>0</v>
      </c>
      <c r="PUL27">
        <v>0</v>
      </c>
      <c r="PUM27">
        <v>0</v>
      </c>
      <c r="PUN27">
        <v>0</v>
      </c>
      <c r="PUO27">
        <v>0</v>
      </c>
      <c r="PUP27">
        <v>0</v>
      </c>
      <c r="PUQ27">
        <v>0</v>
      </c>
      <c r="PUR27">
        <v>0</v>
      </c>
      <c r="PUS27">
        <v>0</v>
      </c>
      <c r="PUT27">
        <v>0</v>
      </c>
      <c r="PUU27">
        <v>0</v>
      </c>
      <c r="PUV27">
        <v>0</v>
      </c>
      <c r="PUW27">
        <v>0</v>
      </c>
      <c r="PUX27">
        <v>0</v>
      </c>
      <c r="PUY27">
        <v>0</v>
      </c>
      <c r="PUZ27">
        <v>0</v>
      </c>
      <c r="PVA27">
        <v>0</v>
      </c>
      <c r="PVB27">
        <v>0</v>
      </c>
      <c r="PVC27">
        <v>0</v>
      </c>
      <c r="PVD27">
        <v>0</v>
      </c>
      <c r="PVE27">
        <v>0</v>
      </c>
      <c r="PVF27">
        <v>0</v>
      </c>
      <c r="PVG27">
        <v>0</v>
      </c>
      <c r="PVH27">
        <v>0</v>
      </c>
      <c r="PVI27">
        <v>0</v>
      </c>
      <c r="PVJ27">
        <v>0</v>
      </c>
      <c r="PVK27">
        <v>0</v>
      </c>
      <c r="PVL27">
        <v>0</v>
      </c>
      <c r="PVM27">
        <v>0</v>
      </c>
      <c r="PVN27">
        <v>0</v>
      </c>
      <c r="PVO27">
        <v>0</v>
      </c>
      <c r="PVP27">
        <v>0</v>
      </c>
      <c r="PVQ27">
        <v>0</v>
      </c>
      <c r="PVR27">
        <v>0</v>
      </c>
      <c r="PVS27">
        <v>0</v>
      </c>
      <c r="PVT27">
        <v>0</v>
      </c>
      <c r="PVU27">
        <v>0</v>
      </c>
      <c r="PVV27">
        <v>0</v>
      </c>
      <c r="PVW27">
        <v>0</v>
      </c>
      <c r="PVX27">
        <v>0</v>
      </c>
      <c r="PVY27">
        <v>0</v>
      </c>
      <c r="PVZ27">
        <v>0</v>
      </c>
      <c r="PWA27">
        <v>0</v>
      </c>
      <c r="PWB27">
        <v>0</v>
      </c>
      <c r="PWC27">
        <v>0</v>
      </c>
      <c r="PWD27">
        <v>0</v>
      </c>
      <c r="PWE27">
        <v>0</v>
      </c>
      <c r="PWF27">
        <v>0</v>
      </c>
      <c r="PWG27">
        <v>0</v>
      </c>
      <c r="PWH27">
        <v>0</v>
      </c>
      <c r="PWI27">
        <v>0</v>
      </c>
      <c r="PWJ27">
        <v>0</v>
      </c>
      <c r="PWK27">
        <v>0</v>
      </c>
      <c r="PWL27">
        <v>0</v>
      </c>
      <c r="PWM27">
        <v>0</v>
      </c>
      <c r="PWN27">
        <v>0</v>
      </c>
      <c r="PWO27">
        <v>0</v>
      </c>
      <c r="PWP27">
        <v>0</v>
      </c>
      <c r="PWQ27">
        <v>0</v>
      </c>
      <c r="PWR27">
        <v>0</v>
      </c>
      <c r="PWS27">
        <v>0</v>
      </c>
      <c r="PWT27">
        <v>0</v>
      </c>
      <c r="PWU27">
        <v>0</v>
      </c>
      <c r="PWV27">
        <v>0</v>
      </c>
      <c r="PWW27">
        <v>0</v>
      </c>
      <c r="PWX27">
        <v>0</v>
      </c>
      <c r="PWY27">
        <v>0</v>
      </c>
      <c r="PWZ27">
        <v>0</v>
      </c>
      <c r="PXA27">
        <v>0</v>
      </c>
      <c r="PXB27">
        <v>0</v>
      </c>
      <c r="PXC27">
        <v>0</v>
      </c>
      <c r="PXD27">
        <v>0</v>
      </c>
      <c r="PXE27">
        <v>0</v>
      </c>
      <c r="PXF27">
        <v>0</v>
      </c>
      <c r="PXG27">
        <v>0</v>
      </c>
      <c r="PXH27">
        <v>0</v>
      </c>
      <c r="PXI27">
        <v>0</v>
      </c>
      <c r="PXJ27">
        <v>0</v>
      </c>
      <c r="PXK27">
        <v>0</v>
      </c>
      <c r="PXL27">
        <v>0</v>
      </c>
      <c r="PXM27">
        <v>0</v>
      </c>
      <c r="PXN27">
        <v>0</v>
      </c>
      <c r="PXO27">
        <v>0</v>
      </c>
      <c r="PXP27">
        <v>0</v>
      </c>
      <c r="PXQ27">
        <v>0</v>
      </c>
      <c r="PXR27">
        <v>0</v>
      </c>
      <c r="PXS27">
        <v>0</v>
      </c>
      <c r="PXT27">
        <v>0</v>
      </c>
      <c r="PXU27">
        <v>0</v>
      </c>
      <c r="PXV27">
        <v>0</v>
      </c>
      <c r="PXW27">
        <v>0</v>
      </c>
      <c r="PXX27">
        <v>0</v>
      </c>
      <c r="PXY27">
        <v>0</v>
      </c>
      <c r="PXZ27">
        <v>0</v>
      </c>
      <c r="PYA27">
        <v>0</v>
      </c>
      <c r="PYB27">
        <v>0</v>
      </c>
      <c r="PYC27">
        <v>0</v>
      </c>
      <c r="PYD27">
        <v>0</v>
      </c>
      <c r="PYE27">
        <v>0</v>
      </c>
      <c r="PYF27">
        <v>0</v>
      </c>
      <c r="PYG27">
        <v>0</v>
      </c>
      <c r="PYH27">
        <v>0</v>
      </c>
      <c r="PYI27">
        <v>0</v>
      </c>
      <c r="PYJ27">
        <v>0</v>
      </c>
      <c r="PYK27">
        <v>0</v>
      </c>
      <c r="PYL27">
        <v>0</v>
      </c>
      <c r="PYM27">
        <v>0</v>
      </c>
      <c r="PYN27">
        <v>0</v>
      </c>
      <c r="PYO27">
        <v>0</v>
      </c>
      <c r="PYP27">
        <v>0</v>
      </c>
      <c r="PYQ27">
        <v>0</v>
      </c>
      <c r="PYR27">
        <v>0</v>
      </c>
      <c r="PYS27">
        <v>0</v>
      </c>
      <c r="PYT27">
        <v>0</v>
      </c>
      <c r="PYU27">
        <v>0</v>
      </c>
      <c r="PYV27">
        <v>0</v>
      </c>
      <c r="PYW27">
        <v>0</v>
      </c>
      <c r="PYX27">
        <v>0</v>
      </c>
      <c r="PYY27">
        <v>0</v>
      </c>
      <c r="PYZ27">
        <v>0</v>
      </c>
      <c r="PZA27">
        <v>0</v>
      </c>
      <c r="PZB27">
        <v>0</v>
      </c>
      <c r="PZC27">
        <v>0</v>
      </c>
      <c r="PZD27">
        <v>0</v>
      </c>
      <c r="PZE27">
        <v>0</v>
      </c>
      <c r="PZF27">
        <v>0</v>
      </c>
      <c r="PZG27">
        <v>0</v>
      </c>
      <c r="PZH27">
        <v>0</v>
      </c>
      <c r="PZI27">
        <v>0</v>
      </c>
      <c r="PZJ27">
        <v>0</v>
      </c>
      <c r="PZK27">
        <v>0</v>
      </c>
      <c r="PZL27">
        <v>0</v>
      </c>
      <c r="PZM27">
        <v>0</v>
      </c>
      <c r="PZN27">
        <v>0</v>
      </c>
      <c r="PZO27">
        <v>0</v>
      </c>
      <c r="PZP27">
        <v>0</v>
      </c>
      <c r="PZQ27">
        <v>0</v>
      </c>
      <c r="PZR27">
        <v>0</v>
      </c>
      <c r="PZS27">
        <v>0</v>
      </c>
      <c r="PZT27">
        <v>0</v>
      </c>
      <c r="PZU27">
        <v>0</v>
      </c>
      <c r="PZV27">
        <v>0</v>
      </c>
      <c r="PZW27">
        <v>0</v>
      </c>
      <c r="PZX27">
        <v>0</v>
      </c>
      <c r="PZY27">
        <v>0</v>
      </c>
      <c r="PZZ27">
        <v>0</v>
      </c>
      <c r="QAA27">
        <v>0</v>
      </c>
      <c r="QAB27">
        <v>0</v>
      </c>
      <c r="QAC27">
        <v>0</v>
      </c>
      <c r="QAD27">
        <v>0</v>
      </c>
      <c r="QAE27">
        <v>0</v>
      </c>
      <c r="QAF27">
        <v>0</v>
      </c>
      <c r="QAG27">
        <v>0</v>
      </c>
      <c r="QAH27">
        <v>0</v>
      </c>
      <c r="QAI27">
        <v>0</v>
      </c>
      <c r="QAJ27">
        <v>0</v>
      </c>
      <c r="QAK27">
        <v>0</v>
      </c>
      <c r="QAL27">
        <v>0</v>
      </c>
      <c r="QAM27">
        <v>0</v>
      </c>
      <c r="QAN27">
        <v>0</v>
      </c>
      <c r="QAO27">
        <v>0</v>
      </c>
      <c r="QAP27">
        <v>0</v>
      </c>
      <c r="QAQ27">
        <v>0</v>
      </c>
      <c r="QAR27">
        <v>0</v>
      </c>
      <c r="QAS27">
        <v>0</v>
      </c>
      <c r="QAT27">
        <v>0</v>
      </c>
      <c r="QAU27">
        <v>0</v>
      </c>
      <c r="QAV27">
        <v>0</v>
      </c>
      <c r="QAW27">
        <v>0</v>
      </c>
      <c r="QAX27">
        <v>0</v>
      </c>
      <c r="QAY27">
        <v>0</v>
      </c>
      <c r="QAZ27">
        <v>0</v>
      </c>
      <c r="QBA27">
        <v>0</v>
      </c>
      <c r="QBB27">
        <v>0</v>
      </c>
      <c r="QBC27">
        <v>0</v>
      </c>
      <c r="QBD27">
        <v>0</v>
      </c>
      <c r="QBE27">
        <v>0</v>
      </c>
      <c r="QBF27">
        <v>0</v>
      </c>
      <c r="QBG27">
        <v>0</v>
      </c>
      <c r="QBH27">
        <v>0</v>
      </c>
      <c r="QBI27">
        <v>0</v>
      </c>
      <c r="QBJ27">
        <v>0</v>
      </c>
      <c r="QBK27">
        <v>0</v>
      </c>
      <c r="QBL27">
        <v>0</v>
      </c>
      <c r="QBM27">
        <v>0</v>
      </c>
      <c r="QBN27">
        <v>0</v>
      </c>
      <c r="QBO27">
        <v>0</v>
      </c>
      <c r="QBP27">
        <v>0</v>
      </c>
      <c r="QBQ27">
        <v>0</v>
      </c>
      <c r="QBR27">
        <v>0</v>
      </c>
      <c r="QBS27">
        <v>0</v>
      </c>
      <c r="QBT27">
        <v>0</v>
      </c>
      <c r="QBU27">
        <v>0</v>
      </c>
      <c r="QBV27">
        <v>0</v>
      </c>
      <c r="QBW27">
        <v>0</v>
      </c>
      <c r="QBX27">
        <v>0</v>
      </c>
      <c r="QBY27">
        <v>0</v>
      </c>
      <c r="QBZ27">
        <v>0</v>
      </c>
      <c r="QCA27">
        <v>0</v>
      </c>
      <c r="QCB27">
        <v>0</v>
      </c>
      <c r="QCC27">
        <v>0</v>
      </c>
      <c r="QCD27">
        <v>0</v>
      </c>
      <c r="QCE27">
        <v>0</v>
      </c>
      <c r="QCF27">
        <v>0</v>
      </c>
      <c r="QCG27">
        <v>0</v>
      </c>
      <c r="QCH27">
        <v>0</v>
      </c>
      <c r="QCI27">
        <v>0</v>
      </c>
      <c r="QCJ27">
        <v>0</v>
      </c>
      <c r="QCK27">
        <v>0</v>
      </c>
      <c r="QCL27">
        <v>0</v>
      </c>
      <c r="QCM27">
        <v>0</v>
      </c>
      <c r="QCN27">
        <v>0</v>
      </c>
      <c r="QCO27">
        <v>0</v>
      </c>
      <c r="QCP27">
        <v>0</v>
      </c>
      <c r="QCQ27">
        <v>0</v>
      </c>
      <c r="QCR27">
        <v>0</v>
      </c>
      <c r="QCS27">
        <v>0</v>
      </c>
      <c r="QCT27">
        <v>0</v>
      </c>
      <c r="QCU27">
        <v>0</v>
      </c>
      <c r="QCV27">
        <v>0</v>
      </c>
      <c r="QCW27">
        <v>0</v>
      </c>
      <c r="QCX27">
        <v>0</v>
      </c>
      <c r="QCY27">
        <v>0</v>
      </c>
      <c r="QCZ27">
        <v>0</v>
      </c>
      <c r="QDA27">
        <v>0</v>
      </c>
      <c r="QDB27">
        <v>0</v>
      </c>
      <c r="QDC27">
        <v>0</v>
      </c>
      <c r="QDD27">
        <v>0</v>
      </c>
      <c r="QDE27">
        <v>0</v>
      </c>
      <c r="QDF27">
        <v>0</v>
      </c>
      <c r="QDG27">
        <v>0</v>
      </c>
      <c r="QDH27">
        <v>0</v>
      </c>
      <c r="QDI27">
        <v>0</v>
      </c>
      <c r="QDJ27">
        <v>0</v>
      </c>
      <c r="QDK27">
        <v>0</v>
      </c>
      <c r="QDL27">
        <v>0</v>
      </c>
      <c r="QDM27">
        <v>0</v>
      </c>
      <c r="QDN27">
        <v>0</v>
      </c>
      <c r="QDO27">
        <v>0</v>
      </c>
      <c r="QDP27">
        <v>0</v>
      </c>
      <c r="QDQ27">
        <v>0</v>
      </c>
      <c r="QDR27">
        <v>0</v>
      </c>
      <c r="QDS27">
        <v>0</v>
      </c>
      <c r="QDT27">
        <v>0</v>
      </c>
      <c r="QDU27">
        <v>0</v>
      </c>
      <c r="QDV27">
        <v>0</v>
      </c>
      <c r="QDW27">
        <v>0</v>
      </c>
      <c r="QDX27">
        <v>0</v>
      </c>
      <c r="QDY27">
        <v>0</v>
      </c>
      <c r="QDZ27">
        <v>0</v>
      </c>
      <c r="QEA27">
        <v>0</v>
      </c>
      <c r="QEB27">
        <v>0</v>
      </c>
      <c r="QEC27">
        <v>0</v>
      </c>
      <c r="QED27">
        <v>0</v>
      </c>
      <c r="QEE27">
        <v>0</v>
      </c>
      <c r="QEF27">
        <v>0</v>
      </c>
      <c r="QEG27">
        <v>0</v>
      </c>
      <c r="QEH27">
        <v>0</v>
      </c>
      <c r="QEI27">
        <v>0</v>
      </c>
      <c r="QEJ27">
        <v>0</v>
      </c>
      <c r="QEK27">
        <v>0</v>
      </c>
      <c r="QEL27">
        <v>0</v>
      </c>
      <c r="QEM27">
        <v>0</v>
      </c>
      <c r="QEN27">
        <v>0</v>
      </c>
      <c r="QEO27">
        <v>0</v>
      </c>
      <c r="QEP27">
        <v>0</v>
      </c>
      <c r="QEQ27">
        <v>0</v>
      </c>
      <c r="QER27">
        <v>0</v>
      </c>
      <c r="QES27">
        <v>0</v>
      </c>
      <c r="QET27">
        <v>0</v>
      </c>
      <c r="QEU27">
        <v>0</v>
      </c>
      <c r="QEV27">
        <v>0</v>
      </c>
      <c r="QEW27">
        <v>0</v>
      </c>
      <c r="QEX27">
        <v>0</v>
      </c>
      <c r="QEY27">
        <v>0</v>
      </c>
      <c r="QEZ27">
        <v>0</v>
      </c>
      <c r="QFA27">
        <v>0</v>
      </c>
      <c r="QFB27">
        <v>0</v>
      </c>
      <c r="QFC27">
        <v>0</v>
      </c>
      <c r="QFD27">
        <v>0</v>
      </c>
      <c r="QFE27">
        <v>0</v>
      </c>
      <c r="QFF27">
        <v>0</v>
      </c>
      <c r="QFG27">
        <v>0</v>
      </c>
      <c r="QFH27">
        <v>0</v>
      </c>
      <c r="QFI27">
        <v>0</v>
      </c>
      <c r="QFJ27">
        <v>0</v>
      </c>
      <c r="QFK27">
        <v>0</v>
      </c>
      <c r="QFL27">
        <v>0</v>
      </c>
      <c r="QFM27">
        <v>0</v>
      </c>
      <c r="QFN27">
        <v>0</v>
      </c>
      <c r="QFO27">
        <v>0</v>
      </c>
      <c r="QFP27">
        <v>0</v>
      </c>
      <c r="QFQ27">
        <v>0</v>
      </c>
      <c r="QFR27">
        <v>0</v>
      </c>
      <c r="QFS27">
        <v>0</v>
      </c>
      <c r="QFT27">
        <v>0</v>
      </c>
      <c r="QFU27">
        <v>0</v>
      </c>
      <c r="QFV27">
        <v>0</v>
      </c>
      <c r="QFW27">
        <v>0</v>
      </c>
      <c r="QFX27">
        <v>0</v>
      </c>
      <c r="QFY27">
        <v>0</v>
      </c>
      <c r="QFZ27">
        <v>0</v>
      </c>
      <c r="QGA27">
        <v>0</v>
      </c>
      <c r="QGB27">
        <v>0</v>
      </c>
      <c r="QGC27">
        <v>0</v>
      </c>
      <c r="QGD27">
        <v>0</v>
      </c>
      <c r="QGE27">
        <v>0</v>
      </c>
      <c r="QGF27">
        <v>0</v>
      </c>
      <c r="QGG27">
        <v>0</v>
      </c>
      <c r="QGH27">
        <v>0</v>
      </c>
      <c r="QGI27">
        <v>0</v>
      </c>
      <c r="QGJ27">
        <v>0</v>
      </c>
      <c r="QGK27">
        <v>0</v>
      </c>
      <c r="QGL27">
        <v>0</v>
      </c>
      <c r="QGM27">
        <v>0</v>
      </c>
      <c r="QGN27">
        <v>0</v>
      </c>
      <c r="QGO27">
        <v>0</v>
      </c>
      <c r="QGP27">
        <v>0</v>
      </c>
      <c r="QGQ27">
        <v>0</v>
      </c>
      <c r="QGR27">
        <v>0</v>
      </c>
      <c r="QGS27">
        <v>0</v>
      </c>
      <c r="QGT27">
        <v>0</v>
      </c>
      <c r="QGU27">
        <v>0</v>
      </c>
      <c r="QGV27">
        <v>0</v>
      </c>
      <c r="QGW27">
        <v>0</v>
      </c>
      <c r="QGX27">
        <v>0</v>
      </c>
      <c r="QGY27">
        <v>0</v>
      </c>
      <c r="QGZ27">
        <v>0</v>
      </c>
      <c r="QHA27">
        <v>0</v>
      </c>
      <c r="QHB27">
        <v>0</v>
      </c>
      <c r="QHC27">
        <v>0</v>
      </c>
      <c r="QHD27">
        <v>0</v>
      </c>
      <c r="QHE27">
        <v>0</v>
      </c>
      <c r="QHF27">
        <v>0</v>
      </c>
      <c r="QHG27">
        <v>0</v>
      </c>
      <c r="QHH27">
        <v>0</v>
      </c>
      <c r="QHI27">
        <v>0</v>
      </c>
      <c r="QHJ27">
        <v>0</v>
      </c>
      <c r="QHK27">
        <v>0</v>
      </c>
      <c r="QHL27">
        <v>0</v>
      </c>
      <c r="QHM27">
        <v>0</v>
      </c>
      <c r="QHN27">
        <v>0</v>
      </c>
      <c r="QHO27">
        <v>0</v>
      </c>
      <c r="QHP27">
        <v>0</v>
      </c>
      <c r="QHQ27">
        <v>0</v>
      </c>
      <c r="QHR27">
        <v>0</v>
      </c>
      <c r="QHS27">
        <v>0</v>
      </c>
      <c r="QHT27">
        <v>0</v>
      </c>
      <c r="QHU27">
        <v>0</v>
      </c>
      <c r="QHV27">
        <v>0</v>
      </c>
      <c r="QHW27">
        <v>0</v>
      </c>
      <c r="QHX27">
        <v>0</v>
      </c>
      <c r="QHY27">
        <v>0</v>
      </c>
      <c r="QHZ27">
        <v>0</v>
      </c>
      <c r="QIA27">
        <v>0</v>
      </c>
      <c r="QIB27">
        <v>0</v>
      </c>
      <c r="QIC27">
        <v>0</v>
      </c>
      <c r="QID27">
        <v>0</v>
      </c>
      <c r="QIE27">
        <v>0</v>
      </c>
      <c r="QIF27">
        <v>0</v>
      </c>
      <c r="QIG27">
        <v>0</v>
      </c>
      <c r="QIH27">
        <v>0</v>
      </c>
      <c r="QII27">
        <v>0</v>
      </c>
      <c r="QIJ27">
        <v>0</v>
      </c>
      <c r="QIK27">
        <v>0</v>
      </c>
      <c r="QIL27">
        <v>0</v>
      </c>
      <c r="QIM27">
        <v>0</v>
      </c>
      <c r="QIN27">
        <v>0</v>
      </c>
      <c r="QIO27">
        <v>0</v>
      </c>
      <c r="QIP27">
        <v>0</v>
      </c>
      <c r="QIQ27">
        <v>0</v>
      </c>
      <c r="QIR27">
        <v>0</v>
      </c>
      <c r="QIS27">
        <v>0</v>
      </c>
      <c r="QIT27">
        <v>0</v>
      </c>
      <c r="QIU27">
        <v>0</v>
      </c>
      <c r="QIV27">
        <v>0</v>
      </c>
      <c r="QIW27">
        <v>0</v>
      </c>
      <c r="QIX27">
        <v>0</v>
      </c>
      <c r="QIY27">
        <v>0</v>
      </c>
      <c r="QIZ27">
        <v>0</v>
      </c>
      <c r="QJA27">
        <v>0</v>
      </c>
      <c r="QJB27">
        <v>0</v>
      </c>
      <c r="QJC27">
        <v>0</v>
      </c>
      <c r="QJD27">
        <v>0</v>
      </c>
      <c r="QJE27">
        <v>0</v>
      </c>
      <c r="QJF27">
        <v>0</v>
      </c>
      <c r="QJG27">
        <v>0</v>
      </c>
      <c r="QJH27">
        <v>0</v>
      </c>
      <c r="QJI27">
        <v>0</v>
      </c>
      <c r="QJJ27">
        <v>0</v>
      </c>
      <c r="QJK27">
        <v>0</v>
      </c>
      <c r="QJL27">
        <v>0</v>
      </c>
      <c r="QJM27">
        <v>0</v>
      </c>
      <c r="QJN27">
        <v>0</v>
      </c>
      <c r="QJO27">
        <v>0</v>
      </c>
      <c r="QJP27">
        <v>0</v>
      </c>
      <c r="QJQ27">
        <v>0</v>
      </c>
      <c r="QJR27">
        <v>0</v>
      </c>
      <c r="QJS27">
        <v>0</v>
      </c>
      <c r="QJT27">
        <v>0</v>
      </c>
      <c r="QJU27">
        <v>0</v>
      </c>
      <c r="QJV27">
        <v>0</v>
      </c>
      <c r="QJW27">
        <v>0</v>
      </c>
      <c r="QJX27">
        <v>0</v>
      </c>
      <c r="QJY27">
        <v>0</v>
      </c>
      <c r="QJZ27">
        <v>0</v>
      </c>
      <c r="QKA27">
        <v>0</v>
      </c>
      <c r="QKB27">
        <v>0</v>
      </c>
      <c r="QKC27">
        <v>0</v>
      </c>
      <c r="QKD27">
        <v>0</v>
      </c>
      <c r="QKE27">
        <v>0</v>
      </c>
      <c r="QKF27">
        <v>0</v>
      </c>
      <c r="QKG27">
        <v>0</v>
      </c>
      <c r="QKH27">
        <v>0</v>
      </c>
      <c r="QKI27">
        <v>0</v>
      </c>
      <c r="QKJ27">
        <v>0</v>
      </c>
      <c r="QKK27">
        <v>0</v>
      </c>
      <c r="QKL27">
        <v>0</v>
      </c>
      <c r="QKM27">
        <v>0</v>
      </c>
      <c r="QKN27">
        <v>0</v>
      </c>
      <c r="QKO27">
        <v>0</v>
      </c>
      <c r="QKP27">
        <v>0</v>
      </c>
      <c r="QKQ27">
        <v>0</v>
      </c>
      <c r="QKR27">
        <v>0</v>
      </c>
      <c r="QKS27">
        <v>0</v>
      </c>
      <c r="QKT27">
        <v>0</v>
      </c>
      <c r="QKU27">
        <v>0</v>
      </c>
      <c r="QKV27">
        <v>0</v>
      </c>
      <c r="QKW27">
        <v>0</v>
      </c>
      <c r="QKX27">
        <v>0</v>
      </c>
      <c r="QKY27">
        <v>0</v>
      </c>
      <c r="QKZ27">
        <v>0</v>
      </c>
      <c r="QLA27">
        <v>0</v>
      </c>
      <c r="QLB27">
        <v>0</v>
      </c>
      <c r="QLC27">
        <v>0</v>
      </c>
      <c r="QLD27">
        <v>0</v>
      </c>
      <c r="QLE27">
        <v>0</v>
      </c>
      <c r="QLF27">
        <v>0</v>
      </c>
      <c r="QLG27">
        <v>0</v>
      </c>
      <c r="QLH27">
        <v>0</v>
      </c>
      <c r="QLI27">
        <v>0</v>
      </c>
      <c r="QLJ27">
        <v>0</v>
      </c>
      <c r="QLK27">
        <v>0</v>
      </c>
      <c r="QLL27">
        <v>0</v>
      </c>
      <c r="QLM27">
        <v>0</v>
      </c>
      <c r="QLN27">
        <v>0</v>
      </c>
      <c r="QLO27">
        <v>0</v>
      </c>
      <c r="QLP27">
        <v>0</v>
      </c>
      <c r="QLQ27">
        <v>0</v>
      </c>
      <c r="QLR27">
        <v>0</v>
      </c>
      <c r="QLS27">
        <v>0</v>
      </c>
      <c r="QLT27">
        <v>0</v>
      </c>
      <c r="QLU27">
        <v>0</v>
      </c>
      <c r="QLV27">
        <v>0</v>
      </c>
      <c r="QLW27">
        <v>0</v>
      </c>
      <c r="QLX27">
        <v>0</v>
      </c>
      <c r="QLY27">
        <v>0</v>
      </c>
      <c r="QLZ27">
        <v>0</v>
      </c>
      <c r="QMA27">
        <v>0</v>
      </c>
      <c r="QMB27">
        <v>0</v>
      </c>
      <c r="QMC27">
        <v>0</v>
      </c>
      <c r="QMD27">
        <v>0</v>
      </c>
      <c r="QME27">
        <v>0</v>
      </c>
      <c r="QMF27">
        <v>0</v>
      </c>
      <c r="QMG27">
        <v>0</v>
      </c>
      <c r="QMH27">
        <v>0</v>
      </c>
      <c r="QMI27">
        <v>0</v>
      </c>
      <c r="QMJ27">
        <v>0</v>
      </c>
      <c r="QMK27">
        <v>0</v>
      </c>
      <c r="QML27">
        <v>0</v>
      </c>
      <c r="QMM27">
        <v>0</v>
      </c>
      <c r="QMN27">
        <v>0</v>
      </c>
      <c r="QMO27">
        <v>0</v>
      </c>
      <c r="QMP27">
        <v>0</v>
      </c>
      <c r="QMQ27">
        <v>0</v>
      </c>
      <c r="QMR27">
        <v>0</v>
      </c>
      <c r="QMS27">
        <v>0</v>
      </c>
      <c r="QMT27">
        <v>0</v>
      </c>
      <c r="QMU27">
        <v>0</v>
      </c>
      <c r="QMV27">
        <v>0</v>
      </c>
      <c r="QMW27">
        <v>0</v>
      </c>
      <c r="QMX27">
        <v>0</v>
      </c>
      <c r="QMY27">
        <v>0</v>
      </c>
      <c r="QMZ27">
        <v>0</v>
      </c>
      <c r="QNA27">
        <v>0</v>
      </c>
      <c r="QNB27">
        <v>0</v>
      </c>
      <c r="QNC27">
        <v>0</v>
      </c>
      <c r="QND27">
        <v>0</v>
      </c>
      <c r="QNE27">
        <v>0</v>
      </c>
      <c r="QNF27">
        <v>0</v>
      </c>
      <c r="QNG27">
        <v>0</v>
      </c>
      <c r="QNH27">
        <v>0</v>
      </c>
      <c r="QNI27">
        <v>0</v>
      </c>
      <c r="QNJ27">
        <v>0</v>
      </c>
      <c r="QNK27">
        <v>0</v>
      </c>
      <c r="QNL27">
        <v>0</v>
      </c>
      <c r="QNM27">
        <v>0</v>
      </c>
      <c r="QNN27">
        <v>0</v>
      </c>
      <c r="QNO27">
        <v>0</v>
      </c>
      <c r="QNP27">
        <v>0</v>
      </c>
      <c r="QNQ27">
        <v>0</v>
      </c>
      <c r="QNR27">
        <v>0</v>
      </c>
      <c r="QNS27">
        <v>0</v>
      </c>
      <c r="QNT27">
        <v>0</v>
      </c>
      <c r="QNU27">
        <v>0</v>
      </c>
      <c r="QNV27">
        <v>0</v>
      </c>
      <c r="QNW27">
        <v>0</v>
      </c>
      <c r="QNX27">
        <v>0</v>
      </c>
      <c r="QNY27">
        <v>0</v>
      </c>
      <c r="QNZ27">
        <v>0</v>
      </c>
      <c r="QOA27">
        <v>0</v>
      </c>
      <c r="QOB27">
        <v>0</v>
      </c>
      <c r="QOC27">
        <v>0</v>
      </c>
      <c r="QOD27">
        <v>0</v>
      </c>
      <c r="QOE27">
        <v>0</v>
      </c>
      <c r="QOF27">
        <v>0</v>
      </c>
      <c r="QOG27">
        <v>0</v>
      </c>
      <c r="QOH27">
        <v>0</v>
      </c>
      <c r="QOI27">
        <v>0</v>
      </c>
      <c r="QOJ27">
        <v>0</v>
      </c>
      <c r="QOK27">
        <v>0</v>
      </c>
      <c r="QOL27">
        <v>0</v>
      </c>
      <c r="QOM27">
        <v>0</v>
      </c>
      <c r="QON27">
        <v>0</v>
      </c>
      <c r="QOO27">
        <v>0</v>
      </c>
      <c r="QOP27">
        <v>0</v>
      </c>
      <c r="QOQ27">
        <v>0</v>
      </c>
      <c r="QOR27">
        <v>0</v>
      </c>
      <c r="QOS27">
        <v>0</v>
      </c>
      <c r="QOT27">
        <v>0</v>
      </c>
      <c r="QOU27">
        <v>0</v>
      </c>
      <c r="QOV27">
        <v>0</v>
      </c>
      <c r="QOW27">
        <v>0</v>
      </c>
      <c r="QOX27">
        <v>0</v>
      </c>
      <c r="QOY27">
        <v>0</v>
      </c>
      <c r="QOZ27">
        <v>0</v>
      </c>
      <c r="QPA27">
        <v>0</v>
      </c>
      <c r="QPB27">
        <v>0</v>
      </c>
      <c r="QPC27">
        <v>0</v>
      </c>
      <c r="QPD27">
        <v>0</v>
      </c>
      <c r="QPE27">
        <v>0</v>
      </c>
      <c r="QPF27">
        <v>0</v>
      </c>
      <c r="QPG27">
        <v>0</v>
      </c>
      <c r="QPH27">
        <v>0</v>
      </c>
      <c r="QPI27">
        <v>0</v>
      </c>
      <c r="QPJ27">
        <v>0</v>
      </c>
      <c r="QPK27">
        <v>0</v>
      </c>
      <c r="QPL27">
        <v>0</v>
      </c>
      <c r="QPM27">
        <v>0</v>
      </c>
      <c r="QPN27">
        <v>0</v>
      </c>
      <c r="QPO27">
        <v>0</v>
      </c>
      <c r="QPP27">
        <v>0</v>
      </c>
      <c r="QPQ27">
        <v>0</v>
      </c>
      <c r="QPR27">
        <v>0</v>
      </c>
      <c r="QPS27">
        <v>0</v>
      </c>
      <c r="QPT27">
        <v>0</v>
      </c>
      <c r="QPU27">
        <v>0</v>
      </c>
      <c r="QPV27">
        <v>0</v>
      </c>
      <c r="QPW27">
        <v>0</v>
      </c>
      <c r="QPX27">
        <v>0</v>
      </c>
      <c r="QPY27">
        <v>0</v>
      </c>
      <c r="QPZ27">
        <v>0</v>
      </c>
      <c r="QQA27">
        <v>0</v>
      </c>
      <c r="QQB27">
        <v>0</v>
      </c>
      <c r="QQC27">
        <v>0</v>
      </c>
      <c r="QQD27">
        <v>0</v>
      </c>
      <c r="QQE27">
        <v>0</v>
      </c>
      <c r="QQF27">
        <v>0</v>
      </c>
      <c r="QQG27">
        <v>0</v>
      </c>
      <c r="QQH27">
        <v>0</v>
      </c>
      <c r="QQI27">
        <v>0</v>
      </c>
      <c r="QQJ27">
        <v>0</v>
      </c>
      <c r="QQK27">
        <v>0</v>
      </c>
      <c r="QQL27">
        <v>0</v>
      </c>
      <c r="QQM27">
        <v>0</v>
      </c>
      <c r="QQN27">
        <v>0</v>
      </c>
      <c r="QQO27">
        <v>0</v>
      </c>
      <c r="QQP27">
        <v>0</v>
      </c>
      <c r="QQQ27">
        <v>0</v>
      </c>
      <c r="QQR27">
        <v>0</v>
      </c>
      <c r="QQS27">
        <v>0</v>
      </c>
      <c r="QQT27">
        <v>0</v>
      </c>
      <c r="QQU27">
        <v>0</v>
      </c>
      <c r="QQV27">
        <v>0</v>
      </c>
      <c r="QQW27">
        <v>0</v>
      </c>
      <c r="QQX27">
        <v>0</v>
      </c>
      <c r="QQY27">
        <v>0</v>
      </c>
      <c r="QQZ27">
        <v>0</v>
      </c>
      <c r="QRA27">
        <v>0</v>
      </c>
      <c r="QRB27">
        <v>0</v>
      </c>
      <c r="QRC27">
        <v>0</v>
      </c>
      <c r="QRD27">
        <v>0</v>
      </c>
      <c r="QRE27">
        <v>0</v>
      </c>
      <c r="QRF27">
        <v>0</v>
      </c>
      <c r="QRG27">
        <v>0</v>
      </c>
      <c r="QRH27">
        <v>0</v>
      </c>
      <c r="QRI27">
        <v>0</v>
      </c>
      <c r="QRJ27">
        <v>0</v>
      </c>
      <c r="QRK27">
        <v>0</v>
      </c>
      <c r="QRL27">
        <v>0</v>
      </c>
      <c r="QRM27">
        <v>0</v>
      </c>
      <c r="QRN27">
        <v>0</v>
      </c>
      <c r="QRO27">
        <v>0</v>
      </c>
      <c r="QRP27">
        <v>0</v>
      </c>
      <c r="QRQ27">
        <v>0</v>
      </c>
      <c r="QRR27">
        <v>0</v>
      </c>
      <c r="QRS27">
        <v>0</v>
      </c>
      <c r="QRT27">
        <v>0</v>
      </c>
      <c r="QRU27">
        <v>0</v>
      </c>
      <c r="QRV27">
        <v>0</v>
      </c>
      <c r="QRW27">
        <v>0</v>
      </c>
      <c r="QRX27">
        <v>0</v>
      </c>
      <c r="QRY27">
        <v>0</v>
      </c>
      <c r="QRZ27">
        <v>0</v>
      </c>
      <c r="QSA27">
        <v>0</v>
      </c>
      <c r="QSB27">
        <v>0</v>
      </c>
      <c r="QSC27">
        <v>0</v>
      </c>
      <c r="QSD27">
        <v>0</v>
      </c>
      <c r="QSE27">
        <v>0</v>
      </c>
      <c r="QSF27">
        <v>0</v>
      </c>
      <c r="QSG27">
        <v>0</v>
      </c>
      <c r="QSH27">
        <v>0</v>
      </c>
      <c r="QSI27">
        <v>0</v>
      </c>
      <c r="QSJ27">
        <v>0</v>
      </c>
      <c r="QSK27">
        <v>0</v>
      </c>
      <c r="QSL27">
        <v>0</v>
      </c>
      <c r="QSM27">
        <v>0</v>
      </c>
      <c r="QSN27">
        <v>0</v>
      </c>
      <c r="QSO27">
        <v>0</v>
      </c>
      <c r="QSP27">
        <v>0</v>
      </c>
      <c r="QSQ27">
        <v>0</v>
      </c>
      <c r="QSR27">
        <v>0</v>
      </c>
      <c r="QSS27">
        <v>0</v>
      </c>
      <c r="QST27">
        <v>0</v>
      </c>
      <c r="QSU27">
        <v>0</v>
      </c>
      <c r="QSV27">
        <v>0</v>
      </c>
      <c r="QSW27">
        <v>0</v>
      </c>
      <c r="QSX27">
        <v>0</v>
      </c>
      <c r="QSY27">
        <v>0</v>
      </c>
      <c r="QSZ27">
        <v>0</v>
      </c>
      <c r="QTA27">
        <v>0</v>
      </c>
      <c r="QTB27">
        <v>0</v>
      </c>
      <c r="QTC27">
        <v>0</v>
      </c>
      <c r="QTD27">
        <v>0</v>
      </c>
      <c r="QTE27">
        <v>0</v>
      </c>
      <c r="QTF27">
        <v>0</v>
      </c>
      <c r="QTG27">
        <v>0</v>
      </c>
      <c r="QTH27">
        <v>0</v>
      </c>
      <c r="QTI27">
        <v>0</v>
      </c>
      <c r="QTJ27">
        <v>0</v>
      </c>
      <c r="QTK27">
        <v>0</v>
      </c>
      <c r="QTL27">
        <v>0</v>
      </c>
      <c r="QTM27">
        <v>0</v>
      </c>
      <c r="QTN27">
        <v>0</v>
      </c>
      <c r="QTO27">
        <v>0</v>
      </c>
      <c r="QTP27">
        <v>0</v>
      </c>
      <c r="QTQ27">
        <v>0</v>
      </c>
      <c r="QTR27">
        <v>0</v>
      </c>
      <c r="QTS27">
        <v>0</v>
      </c>
      <c r="QTT27">
        <v>0</v>
      </c>
      <c r="QTU27">
        <v>0</v>
      </c>
      <c r="QTV27">
        <v>0</v>
      </c>
      <c r="QTW27">
        <v>0</v>
      </c>
      <c r="QTX27">
        <v>0</v>
      </c>
      <c r="QTY27">
        <v>0</v>
      </c>
      <c r="QTZ27">
        <v>0</v>
      </c>
      <c r="QUA27">
        <v>0</v>
      </c>
      <c r="QUB27">
        <v>0</v>
      </c>
      <c r="QUC27">
        <v>0</v>
      </c>
      <c r="QUD27">
        <v>0</v>
      </c>
      <c r="QUE27">
        <v>0</v>
      </c>
      <c r="QUF27">
        <v>0</v>
      </c>
      <c r="QUG27">
        <v>0</v>
      </c>
      <c r="QUH27">
        <v>0</v>
      </c>
      <c r="QUI27">
        <v>0</v>
      </c>
      <c r="QUJ27">
        <v>0</v>
      </c>
      <c r="QUK27">
        <v>0</v>
      </c>
      <c r="QUL27">
        <v>0</v>
      </c>
      <c r="QUM27">
        <v>0</v>
      </c>
      <c r="QUN27">
        <v>0</v>
      </c>
      <c r="QUO27">
        <v>0</v>
      </c>
      <c r="QUP27">
        <v>0</v>
      </c>
      <c r="QUQ27">
        <v>0</v>
      </c>
      <c r="QUR27">
        <v>0</v>
      </c>
      <c r="QUS27">
        <v>0</v>
      </c>
      <c r="QUT27">
        <v>0</v>
      </c>
      <c r="QUU27">
        <v>0</v>
      </c>
      <c r="QUV27">
        <v>0</v>
      </c>
      <c r="QUW27">
        <v>0</v>
      </c>
      <c r="QUX27">
        <v>0</v>
      </c>
      <c r="QUY27">
        <v>0</v>
      </c>
      <c r="QUZ27">
        <v>0</v>
      </c>
      <c r="QVA27">
        <v>0</v>
      </c>
      <c r="QVB27">
        <v>0</v>
      </c>
      <c r="QVC27">
        <v>0</v>
      </c>
      <c r="QVD27">
        <v>0</v>
      </c>
      <c r="QVE27">
        <v>0</v>
      </c>
      <c r="QVF27">
        <v>0</v>
      </c>
      <c r="QVG27">
        <v>0</v>
      </c>
      <c r="QVH27">
        <v>0</v>
      </c>
      <c r="QVI27">
        <v>0</v>
      </c>
      <c r="QVJ27">
        <v>0</v>
      </c>
      <c r="QVK27">
        <v>0</v>
      </c>
      <c r="QVL27">
        <v>0</v>
      </c>
      <c r="QVM27">
        <v>0</v>
      </c>
      <c r="QVN27">
        <v>0</v>
      </c>
      <c r="QVO27">
        <v>0</v>
      </c>
      <c r="QVP27">
        <v>0</v>
      </c>
      <c r="QVQ27">
        <v>0</v>
      </c>
      <c r="QVR27">
        <v>0</v>
      </c>
      <c r="QVS27">
        <v>0</v>
      </c>
      <c r="QVT27">
        <v>0</v>
      </c>
      <c r="QVU27">
        <v>0</v>
      </c>
      <c r="QVV27">
        <v>0</v>
      </c>
      <c r="QVW27">
        <v>0</v>
      </c>
      <c r="QVX27">
        <v>0</v>
      </c>
      <c r="QVY27">
        <v>0</v>
      </c>
      <c r="QVZ27">
        <v>0</v>
      </c>
      <c r="QWA27">
        <v>0</v>
      </c>
      <c r="QWB27">
        <v>0</v>
      </c>
      <c r="QWC27">
        <v>0</v>
      </c>
      <c r="QWD27">
        <v>0</v>
      </c>
      <c r="QWE27">
        <v>0</v>
      </c>
      <c r="QWF27">
        <v>0</v>
      </c>
      <c r="QWG27">
        <v>0</v>
      </c>
      <c r="QWH27">
        <v>0</v>
      </c>
      <c r="QWI27">
        <v>0</v>
      </c>
      <c r="QWJ27">
        <v>0</v>
      </c>
      <c r="QWK27">
        <v>0</v>
      </c>
      <c r="QWL27">
        <v>0</v>
      </c>
      <c r="QWM27">
        <v>0</v>
      </c>
      <c r="QWN27">
        <v>0</v>
      </c>
      <c r="QWO27">
        <v>0</v>
      </c>
      <c r="QWP27">
        <v>0</v>
      </c>
      <c r="QWQ27">
        <v>0</v>
      </c>
      <c r="QWR27">
        <v>0</v>
      </c>
      <c r="QWS27">
        <v>0</v>
      </c>
      <c r="QWT27">
        <v>0</v>
      </c>
      <c r="QWU27">
        <v>0</v>
      </c>
      <c r="QWV27">
        <v>0</v>
      </c>
      <c r="QWW27">
        <v>0</v>
      </c>
      <c r="QWX27">
        <v>0</v>
      </c>
      <c r="QWY27">
        <v>0</v>
      </c>
      <c r="QWZ27">
        <v>0</v>
      </c>
      <c r="QXA27">
        <v>0</v>
      </c>
      <c r="QXB27">
        <v>0</v>
      </c>
      <c r="QXC27">
        <v>0</v>
      </c>
      <c r="QXD27">
        <v>0</v>
      </c>
      <c r="QXE27">
        <v>0</v>
      </c>
      <c r="QXF27">
        <v>0</v>
      </c>
      <c r="QXG27">
        <v>0</v>
      </c>
      <c r="QXH27">
        <v>0</v>
      </c>
      <c r="QXI27">
        <v>0</v>
      </c>
      <c r="QXJ27">
        <v>0</v>
      </c>
      <c r="QXK27">
        <v>0</v>
      </c>
      <c r="QXL27">
        <v>0</v>
      </c>
      <c r="QXM27">
        <v>0</v>
      </c>
      <c r="QXN27">
        <v>0</v>
      </c>
      <c r="QXO27">
        <v>0</v>
      </c>
      <c r="QXP27">
        <v>0</v>
      </c>
      <c r="QXQ27">
        <v>0</v>
      </c>
      <c r="QXR27">
        <v>0</v>
      </c>
      <c r="QXS27">
        <v>0</v>
      </c>
      <c r="QXT27">
        <v>0</v>
      </c>
      <c r="QXU27">
        <v>0</v>
      </c>
      <c r="QXV27">
        <v>0</v>
      </c>
      <c r="QXW27">
        <v>0</v>
      </c>
      <c r="QXX27">
        <v>0</v>
      </c>
      <c r="QXY27">
        <v>0</v>
      </c>
      <c r="QXZ27">
        <v>0</v>
      </c>
      <c r="QYA27">
        <v>0</v>
      </c>
      <c r="QYB27">
        <v>0</v>
      </c>
      <c r="QYC27">
        <v>0</v>
      </c>
      <c r="QYD27">
        <v>0</v>
      </c>
      <c r="QYE27">
        <v>0</v>
      </c>
      <c r="QYF27">
        <v>0</v>
      </c>
      <c r="QYG27">
        <v>0</v>
      </c>
      <c r="QYH27">
        <v>0</v>
      </c>
      <c r="QYI27">
        <v>0</v>
      </c>
      <c r="QYJ27">
        <v>0</v>
      </c>
      <c r="QYK27">
        <v>0</v>
      </c>
      <c r="QYL27">
        <v>0</v>
      </c>
      <c r="QYM27">
        <v>0</v>
      </c>
      <c r="QYN27">
        <v>0</v>
      </c>
      <c r="QYO27">
        <v>0</v>
      </c>
      <c r="QYP27">
        <v>0</v>
      </c>
      <c r="QYQ27">
        <v>0</v>
      </c>
      <c r="QYR27">
        <v>0</v>
      </c>
      <c r="QYS27">
        <v>0</v>
      </c>
      <c r="QYT27">
        <v>0</v>
      </c>
      <c r="QYU27">
        <v>0</v>
      </c>
      <c r="QYV27">
        <v>0</v>
      </c>
      <c r="QYW27">
        <v>0</v>
      </c>
      <c r="QYX27">
        <v>0</v>
      </c>
      <c r="QYY27">
        <v>0</v>
      </c>
      <c r="QYZ27">
        <v>0</v>
      </c>
      <c r="QZA27">
        <v>0</v>
      </c>
      <c r="QZB27">
        <v>0</v>
      </c>
      <c r="QZC27">
        <v>0</v>
      </c>
      <c r="QZD27">
        <v>0</v>
      </c>
      <c r="QZE27">
        <v>0</v>
      </c>
      <c r="QZF27">
        <v>0</v>
      </c>
      <c r="QZG27">
        <v>0</v>
      </c>
      <c r="QZH27">
        <v>0</v>
      </c>
      <c r="QZI27">
        <v>0</v>
      </c>
      <c r="QZJ27">
        <v>0</v>
      </c>
      <c r="QZK27">
        <v>0</v>
      </c>
      <c r="QZL27">
        <v>0</v>
      </c>
      <c r="QZM27">
        <v>0</v>
      </c>
      <c r="QZN27">
        <v>0</v>
      </c>
      <c r="QZO27">
        <v>0</v>
      </c>
      <c r="QZP27">
        <v>0</v>
      </c>
      <c r="QZQ27">
        <v>0</v>
      </c>
      <c r="QZR27">
        <v>0</v>
      </c>
      <c r="QZS27">
        <v>0</v>
      </c>
      <c r="QZT27">
        <v>0</v>
      </c>
      <c r="QZU27">
        <v>0</v>
      </c>
      <c r="QZV27">
        <v>0</v>
      </c>
      <c r="QZW27">
        <v>0</v>
      </c>
      <c r="QZX27">
        <v>0</v>
      </c>
      <c r="QZY27">
        <v>0</v>
      </c>
      <c r="QZZ27">
        <v>0</v>
      </c>
      <c r="RAA27">
        <v>0</v>
      </c>
      <c r="RAB27">
        <v>0</v>
      </c>
      <c r="RAC27">
        <v>0</v>
      </c>
      <c r="RAD27">
        <v>0</v>
      </c>
      <c r="RAE27">
        <v>0</v>
      </c>
      <c r="RAF27">
        <v>0</v>
      </c>
      <c r="RAG27">
        <v>0</v>
      </c>
      <c r="RAH27">
        <v>0</v>
      </c>
      <c r="RAI27">
        <v>0</v>
      </c>
      <c r="RAJ27">
        <v>0</v>
      </c>
      <c r="RAK27">
        <v>0</v>
      </c>
      <c r="RAL27">
        <v>0</v>
      </c>
      <c r="RAM27">
        <v>0</v>
      </c>
      <c r="RAN27">
        <v>0</v>
      </c>
      <c r="RAO27">
        <v>0</v>
      </c>
      <c r="RAP27">
        <v>0</v>
      </c>
      <c r="RAQ27">
        <v>0</v>
      </c>
      <c r="RAR27">
        <v>0</v>
      </c>
      <c r="RAS27">
        <v>0</v>
      </c>
      <c r="RAT27">
        <v>0</v>
      </c>
      <c r="RAU27">
        <v>0</v>
      </c>
      <c r="RAV27">
        <v>0</v>
      </c>
      <c r="RAW27">
        <v>0</v>
      </c>
      <c r="RAX27">
        <v>0</v>
      </c>
      <c r="RAY27">
        <v>0</v>
      </c>
      <c r="RAZ27">
        <v>0</v>
      </c>
      <c r="RBA27">
        <v>0</v>
      </c>
      <c r="RBB27">
        <v>0</v>
      </c>
      <c r="RBC27">
        <v>0</v>
      </c>
      <c r="RBD27">
        <v>0</v>
      </c>
      <c r="RBE27">
        <v>0</v>
      </c>
      <c r="RBF27">
        <v>0</v>
      </c>
      <c r="RBG27">
        <v>0</v>
      </c>
      <c r="RBH27">
        <v>0</v>
      </c>
      <c r="RBI27">
        <v>0</v>
      </c>
      <c r="RBJ27">
        <v>0</v>
      </c>
      <c r="RBK27">
        <v>0</v>
      </c>
      <c r="RBL27">
        <v>0</v>
      </c>
      <c r="RBM27">
        <v>0</v>
      </c>
      <c r="RBN27">
        <v>0</v>
      </c>
      <c r="RBO27">
        <v>0</v>
      </c>
      <c r="RBP27">
        <v>0</v>
      </c>
      <c r="RBQ27">
        <v>0</v>
      </c>
      <c r="RBR27">
        <v>0</v>
      </c>
      <c r="RBS27">
        <v>0</v>
      </c>
      <c r="RBT27">
        <v>0</v>
      </c>
      <c r="RBU27">
        <v>0</v>
      </c>
      <c r="RBV27">
        <v>0</v>
      </c>
      <c r="RBW27">
        <v>0</v>
      </c>
      <c r="RBX27">
        <v>0</v>
      </c>
      <c r="RBY27">
        <v>0</v>
      </c>
      <c r="RBZ27">
        <v>0</v>
      </c>
      <c r="RCA27">
        <v>0</v>
      </c>
      <c r="RCB27">
        <v>0</v>
      </c>
      <c r="RCC27">
        <v>0</v>
      </c>
      <c r="RCD27">
        <v>0</v>
      </c>
      <c r="RCE27">
        <v>0</v>
      </c>
      <c r="RCF27">
        <v>0</v>
      </c>
      <c r="RCG27">
        <v>0</v>
      </c>
      <c r="RCH27">
        <v>0</v>
      </c>
      <c r="RCI27">
        <v>0</v>
      </c>
      <c r="RCJ27">
        <v>0</v>
      </c>
      <c r="RCK27">
        <v>0</v>
      </c>
      <c r="RCL27">
        <v>0</v>
      </c>
      <c r="RCM27">
        <v>0</v>
      </c>
      <c r="RCN27">
        <v>0</v>
      </c>
      <c r="RCO27">
        <v>0</v>
      </c>
      <c r="RCP27">
        <v>0</v>
      </c>
      <c r="RCQ27">
        <v>0</v>
      </c>
      <c r="RCR27">
        <v>0</v>
      </c>
      <c r="RCS27">
        <v>0</v>
      </c>
      <c r="RCT27">
        <v>0</v>
      </c>
      <c r="RCU27">
        <v>0</v>
      </c>
      <c r="RCV27">
        <v>0</v>
      </c>
      <c r="RCW27">
        <v>0</v>
      </c>
      <c r="RCX27">
        <v>0</v>
      </c>
      <c r="RCY27">
        <v>0</v>
      </c>
      <c r="RCZ27">
        <v>0</v>
      </c>
      <c r="RDA27">
        <v>0</v>
      </c>
      <c r="RDB27">
        <v>0</v>
      </c>
      <c r="RDC27">
        <v>0</v>
      </c>
      <c r="RDD27">
        <v>0</v>
      </c>
      <c r="RDE27">
        <v>0</v>
      </c>
      <c r="RDF27">
        <v>0</v>
      </c>
      <c r="RDG27">
        <v>0</v>
      </c>
      <c r="RDH27">
        <v>0</v>
      </c>
      <c r="RDI27">
        <v>0</v>
      </c>
      <c r="RDJ27">
        <v>0</v>
      </c>
      <c r="RDK27">
        <v>0</v>
      </c>
      <c r="RDL27">
        <v>0</v>
      </c>
      <c r="RDM27">
        <v>0</v>
      </c>
      <c r="RDN27">
        <v>0</v>
      </c>
      <c r="RDO27">
        <v>0</v>
      </c>
      <c r="RDP27">
        <v>0</v>
      </c>
      <c r="RDQ27">
        <v>0</v>
      </c>
      <c r="RDR27">
        <v>0</v>
      </c>
      <c r="RDS27">
        <v>0</v>
      </c>
      <c r="RDT27">
        <v>0</v>
      </c>
      <c r="RDU27">
        <v>0</v>
      </c>
      <c r="RDV27">
        <v>0</v>
      </c>
      <c r="RDW27">
        <v>0</v>
      </c>
      <c r="RDX27">
        <v>0</v>
      </c>
      <c r="RDY27">
        <v>0</v>
      </c>
      <c r="RDZ27">
        <v>0</v>
      </c>
      <c r="REA27">
        <v>0</v>
      </c>
      <c r="REB27">
        <v>0</v>
      </c>
      <c r="REC27">
        <v>0</v>
      </c>
      <c r="RED27">
        <v>0</v>
      </c>
      <c r="REE27">
        <v>0</v>
      </c>
      <c r="REF27">
        <v>0</v>
      </c>
      <c r="REG27">
        <v>0</v>
      </c>
      <c r="REH27">
        <v>0</v>
      </c>
      <c r="REI27">
        <v>0</v>
      </c>
      <c r="REJ27">
        <v>0</v>
      </c>
      <c r="REK27">
        <v>0</v>
      </c>
      <c r="REL27">
        <v>0</v>
      </c>
      <c r="REM27">
        <v>0</v>
      </c>
      <c r="REN27">
        <v>0</v>
      </c>
      <c r="REO27">
        <v>0</v>
      </c>
      <c r="REP27">
        <v>0</v>
      </c>
      <c r="REQ27">
        <v>0</v>
      </c>
      <c r="RER27">
        <v>0</v>
      </c>
      <c r="RES27">
        <v>0</v>
      </c>
      <c r="RET27">
        <v>0</v>
      </c>
      <c r="REU27">
        <v>0</v>
      </c>
      <c r="REV27">
        <v>0</v>
      </c>
      <c r="REW27">
        <v>0</v>
      </c>
      <c r="REX27">
        <v>0</v>
      </c>
      <c r="REY27">
        <v>0</v>
      </c>
      <c r="REZ27">
        <v>0</v>
      </c>
      <c r="RFA27">
        <v>0</v>
      </c>
      <c r="RFB27">
        <v>0</v>
      </c>
      <c r="RFC27">
        <v>0</v>
      </c>
      <c r="RFD27">
        <v>0</v>
      </c>
      <c r="RFE27">
        <v>0</v>
      </c>
      <c r="RFF27">
        <v>0</v>
      </c>
      <c r="RFG27">
        <v>0</v>
      </c>
      <c r="RFH27">
        <v>0</v>
      </c>
      <c r="RFI27">
        <v>0</v>
      </c>
      <c r="RFJ27">
        <v>0</v>
      </c>
      <c r="RFK27">
        <v>0</v>
      </c>
      <c r="RFL27">
        <v>0</v>
      </c>
      <c r="RFM27">
        <v>0</v>
      </c>
      <c r="RFN27">
        <v>0</v>
      </c>
      <c r="RFO27">
        <v>0</v>
      </c>
      <c r="RFP27">
        <v>0</v>
      </c>
      <c r="RFQ27">
        <v>0</v>
      </c>
      <c r="RFR27">
        <v>0</v>
      </c>
      <c r="RFS27">
        <v>0</v>
      </c>
      <c r="RFT27">
        <v>0</v>
      </c>
      <c r="RFU27">
        <v>0</v>
      </c>
      <c r="RFV27">
        <v>0</v>
      </c>
      <c r="RFW27">
        <v>0</v>
      </c>
      <c r="RFX27">
        <v>0</v>
      </c>
      <c r="RFY27">
        <v>0</v>
      </c>
      <c r="RFZ27">
        <v>0</v>
      </c>
      <c r="RGA27">
        <v>0</v>
      </c>
      <c r="RGB27">
        <v>0</v>
      </c>
      <c r="RGC27">
        <v>0</v>
      </c>
      <c r="RGD27">
        <v>0</v>
      </c>
      <c r="RGE27">
        <v>0</v>
      </c>
      <c r="RGF27">
        <v>0</v>
      </c>
      <c r="RGG27">
        <v>0</v>
      </c>
      <c r="RGH27">
        <v>0</v>
      </c>
      <c r="RGI27">
        <v>0</v>
      </c>
      <c r="RGJ27">
        <v>0</v>
      </c>
      <c r="RGK27">
        <v>0</v>
      </c>
      <c r="RGL27">
        <v>0</v>
      </c>
      <c r="RGM27">
        <v>0</v>
      </c>
      <c r="RGN27">
        <v>0</v>
      </c>
      <c r="RGO27">
        <v>0</v>
      </c>
      <c r="RGP27">
        <v>0</v>
      </c>
      <c r="RGQ27">
        <v>0</v>
      </c>
      <c r="RGR27">
        <v>0</v>
      </c>
      <c r="RGS27">
        <v>0</v>
      </c>
      <c r="RGT27">
        <v>0</v>
      </c>
      <c r="RGU27">
        <v>0</v>
      </c>
      <c r="RGV27">
        <v>0</v>
      </c>
      <c r="RGW27">
        <v>0</v>
      </c>
      <c r="RGX27">
        <v>0</v>
      </c>
      <c r="RGY27">
        <v>0</v>
      </c>
      <c r="RGZ27">
        <v>0</v>
      </c>
      <c r="RHA27">
        <v>0</v>
      </c>
      <c r="RHB27">
        <v>0</v>
      </c>
      <c r="RHC27">
        <v>0</v>
      </c>
      <c r="RHD27">
        <v>0</v>
      </c>
      <c r="RHE27">
        <v>0</v>
      </c>
      <c r="RHF27">
        <v>0</v>
      </c>
      <c r="RHG27">
        <v>0</v>
      </c>
      <c r="RHH27">
        <v>0</v>
      </c>
      <c r="RHI27">
        <v>0</v>
      </c>
      <c r="RHJ27">
        <v>0</v>
      </c>
      <c r="RHK27">
        <v>0</v>
      </c>
      <c r="RHL27">
        <v>0</v>
      </c>
      <c r="RHM27">
        <v>0</v>
      </c>
      <c r="RHN27">
        <v>0</v>
      </c>
      <c r="RHO27">
        <v>0</v>
      </c>
      <c r="RHP27">
        <v>0</v>
      </c>
      <c r="RHQ27">
        <v>0</v>
      </c>
      <c r="RHR27">
        <v>0</v>
      </c>
      <c r="RHS27">
        <v>0</v>
      </c>
      <c r="RHT27">
        <v>0</v>
      </c>
      <c r="RHU27">
        <v>0</v>
      </c>
      <c r="RHV27">
        <v>0</v>
      </c>
      <c r="RHW27">
        <v>0</v>
      </c>
      <c r="RHX27">
        <v>0</v>
      </c>
      <c r="RHY27">
        <v>0</v>
      </c>
      <c r="RHZ27">
        <v>0</v>
      </c>
      <c r="RIA27">
        <v>0</v>
      </c>
      <c r="RIB27">
        <v>0</v>
      </c>
      <c r="RIC27">
        <v>0</v>
      </c>
      <c r="RID27">
        <v>0</v>
      </c>
      <c r="RIE27">
        <v>0</v>
      </c>
      <c r="RIF27">
        <v>0</v>
      </c>
      <c r="RIG27">
        <v>0</v>
      </c>
      <c r="RIH27">
        <v>0</v>
      </c>
      <c r="RII27">
        <v>0</v>
      </c>
      <c r="RIJ27">
        <v>0</v>
      </c>
      <c r="RIK27">
        <v>0</v>
      </c>
      <c r="RIL27">
        <v>0</v>
      </c>
      <c r="RIM27">
        <v>0</v>
      </c>
      <c r="RIN27">
        <v>0</v>
      </c>
      <c r="RIO27">
        <v>0</v>
      </c>
      <c r="RIP27">
        <v>0</v>
      </c>
      <c r="RIQ27">
        <v>0</v>
      </c>
      <c r="RIR27">
        <v>0</v>
      </c>
      <c r="RIS27">
        <v>0</v>
      </c>
      <c r="RIT27">
        <v>0</v>
      </c>
      <c r="RIU27">
        <v>0</v>
      </c>
      <c r="RIV27">
        <v>0</v>
      </c>
      <c r="RIW27">
        <v>0</v>
      </c>
      <c r="RIX27">
        <v>0</v>
      </c>
      <c r="RIY27">
        <v>0</v>
      </c>
      <c r="RIZ27">
        <v>0</v>
      </c>
      <c r="RJA27">
        <v>0</v>
      </c>
      <c r="RJB27">
        <v>0</v>
      </c>
      <c r="RJC27">
        <v>0</v>
      </c>
      <c r="RJD27">
        <v>0</v>
      </c>
      <c r="RJE27">
        <v>0</v>
      </c>
      <c r="RJF27">
        <v>0</v>
      </c>
      <c r="RJG27">
        <v>0</v>
      </c>
      <c r="RJH27">
        <v>0</v>
      </c>
      <c r="RJI27">
        <v>0</v>
      </c>
      <c r="RJJ27">
        <v>0</v>
      </c>
      <c r="RJK27">
        <v>0</v>
      </c>
      <c r="RJL27">
        <v>0</v>
      </c>
      <c r="RJM27">
        <v>0</v>
      </c>
      <c r="RJN27">
        <v>0</v>
      </c>
      <c r="RJO27">
        <v>0</v>
      </c>
      <c r="RJP27">
        <v>0</v>
      </c>
      <c r="RJQ27">
        <v>0</v>
      </c>
      <c r="RJR27">
        <v>0</v>
      </c>
      <c r="RJS27">
        <v>0</v>
      </c>
      <c r="RJT27">
        <v>0</v>
      </c>
      <c r="RJU27">
        <v>0</v>
      </c>
      <c r="RJV27">
        <v>0</v>
      </c>
      <c r="RJW27">
        <v>0</v>
      </c>
      <c r="RJX27">
        <v>0</v>
      </c>
      <c r="RJY27">
        <v>0</v>
      </c>
      <c r="RJZ27">
        <v>0</v>
      </c>
      <c r="RKA27">
        <v>0</v>
      </c>
      <c r="RKB27">
        <v>0</v>
      </c>
      <c r="RKC27">
        <v>0</v>
      </c>
      <c r="RKD27">
        <v>0</v>
      </c>
      <c r="RKE27">
        <v>0</v>
      </c>
      <c r="RKF27">
        <v>0</v>
      </c>
      <c r="RKG27">
        <v>0</v>
      </c>
      <c r="RKH27">
        <v>0</v>
      </c>
      <c r="RKI27">
        <v>0</v>
      </c>
      <c r="RKJ27">
        <v>0</v>
      </c>
      <c r="RKK27">
        <v>0</v>
      </c>
      <c r="RKL27">
        <v>0</v>
      </c>
      <c r="RKM27">
        <v>0</v>
      </c>
      <c r="RKN27">
        <v>0</v>
      </c>
      <c r="RKO27">
        <v>0</v>
      </c>
      <c r="RKP27">
        <v>0</v>
      </c>
      <c r="RKQ27">
        <v>0</v>
      </c>
      <c r="RKR27">
        <v>0</v>
      </c>
      <c r="RKS27">
        <v>0</v>
      </c>
      <c r="RKT27">
        <v>0</v>
      </c>
      <c r="RKU27">
        <v>0</v>
      </c>
      <c r="RKV27">
        <v>0</v>
      </c>
      <c r="RKW27">
        <v>0</v>
      </c>
      <c r="RKX27">
        <v>0</v>
      </c>
      <c r="RKY27">
        <v>0</v>
      </c>
      <c r="RKZ27">
        <v>0</v>
      </c>
      <c r="RLA27">
        <v>0</v>
      </c>
      <c r="RLB27">
        <v>0</v>
      </c>
      <c r="RLC27">
        <v>0</v>
      </c>
      <c r="RLD27">
        <v>0</v>
      </c>
      <c r="RLE27">
        <v>0</v>
      </c>
      <c r="RLF27">
        <v>0</v>
      </c>
      <c r="RLG27">
        <v>0</v>
      </c>
      <c r="RLH27">
        <v>0</v>
      </c>
      <c r="RLI27">
        <v>0</v>
      </c>
      <c r="RLJ27">
        <v>0</v>
      </c>
      <c r="RLK27">
        <v>0</v>
      </c>
      <c r="RLL27">
        <v>0</v>
      </c>
      <c r="RLM27">
        <v>0</v>
      </c>
      <c r="RLN27">
        <v>0</v>
      </c>
      <c r="RLO27">
        <v>0</v>
      </c>
      <c r="RLP27">
        <v>0</v>
      </c>
      <c r="RLQ27">
        <v>0</v>
      </c>
      <c r="RLR27">
        <v>0</v>
      </c>
      <c r="RLS27">
        <v>0</v>
      </c>
      <c r="RLT27">
        <v>0</v>
      </c>
      <c r="RLU27">
        <v>0</v>
      </c>
      <c r="RLV27">
        <v>0</v>
      </c>
      <c r="RLW27">
        <v>0</v>
      </c>
      <c r="RLX27">
        <v>0</v>
      </c>
      <c r="RLY27">
        <v>0</v>
      </c>
      <c r="RLZ27">
        <v>0</v>
      </c>
      <c r="RMA27">
        <v>0</v>
      </c>
      <c r="RMB27">
        <v>0</v>
      </c>
      <c r="RMC27">
        <v>0</v>
      </c>
      <c r="RMD27">
        <v>0</v>
      </c>
      <c r="RME27">
        <v>0</v>
      </c>
      <c r="RMF27">
        <v>0</v>
      </c>
      <c r="RMG27">
        <v>0</v>
      </c>
      <c r="RMH27">
        <v>0</v>
      </c>
      <c r="RMI27">
        <v>0</v>
      </c>
      <c r="RMJ27">
        <v>0</v>
      </c>
      <c r="RMK27">
        <v>0</v>
      </c>
      <c r="RML27">
        <v>0</v>
      </c>
      <c r="RMM27">
        <v>0</v>
      </c>
      <c r="RMN27">
        <v>0</v>
      </c>
      <c r="RMO27">
        <v>0</v>
      </c>
      <c r="RMP27">
        <v>0</v>
      </c>
      <c r="RMQ27">
        <v>0</v>
      </c>
      <c r="RMR27">
        <v>0</v>
      </c>
      <c r="RMS27">
        <v>0</v>
      </c>
      <c r="RMT27">
        <v>0</v>
      </c>
      <c r="RMU27">
        <v>0</v>
      </c>
      <c r="RMV27">
        <v>0</v>
      </c>
      <c r="RMW27">
        <v>0</v>
      </c>
      <c r="RMX27">
        <v>0</v>
      </c>
      <c r="RMY27">
        <v>0</v>
      </c>
      <c r="RMZ27">
        <v>0</v>
      </c>
      <c r="RNA27">
        <v>0</v>
      </c>
      <c r="RNB27">
        <v>0</v>
      </c>
      <c r="RNC27">
        <v>0</v>
      </c>
      <c r="RND27">
        <v>0</v>
      </c>
      <c r="RNE27">
        <v>0</v>
      </c>
      <c r="RNF27">
        <v>0</v>
      </c>
      <c r="RNG27">
        <v>0</v>
      </c>
      <c r="RNH27">
        <v>0</v>
      </c>
      <c r="RNI27">
        <v>0</v>
      </c>
      <c r="RNJ27">
        <v>0</v>
      </c>
      <c r="RNK27">
        <v>0</v>
      </c>
      <c r="RNL27">
        <v>0</v>
      </c>
      <c r="RNM27">
        <v>0</v>
      </c>
      <c r="RNN27">
        <v>0</v>
      </c>
      <c r="RNO27">
        <v>0</v>
      </c>
      <c r="RNP27">
        <v>0</v>
      </c>
      <c r="RNQ27">
        <v>0</v>
      </c>
      <c r="RNR27">
        <v>0</v>
      </c>
      <c r="RNS27">
        <v>0</v>
      </c>
      <c r="RNT27">
        <v>0</v>
      </c>
      <c r="RNU27">
        <v>0</v>
      </c>
      <c r="RNV27">
        <v>0</v>
      </c>
      <c r="RNW27">
        <v>0</v>
      </c>
      <c r="RNX27">
        <v>0</v>
      </c>
      <c r="RNY27">
        <v>0</v>
      </c>
      <c r="RNZ27">
        <v>0</v>
      </c>
      <c r="ROA27">
        <v>0</v>
      </c>
      <c r="ROB27">
        <v>0</v>
      </c>
      <c r="ROC27">
        <v>0</v>
      </c>
      <c r="ROD27">
        <v>0</v>
      </c>
      <c r="ROE27">
        <v>0</v>
      </c>
      <c r="ROF27">
        <v>0</v>
      </c>
      <c r="ROG27">
        <v>0</v>
      </c>
      <c r="ROH27">
        <v>0</v>
      </c>
      <c r="ROI27">
        <v>0</v>
      </c>
      <c r="ROJ27">
        <v>0</v>
      </c>
      <c r="ROK27">
        <v>0</v>
      </c>
      <c r="ROL27">
        <v>0</v>
      </c>
      <c r="ROM27">
        <v>0</v>
      </c>
      <c r="RON27">
        <v>0</v>
      </c>
      <c r="ROO27">
        <v>0</v>
      </c>
      <c r="ROP27">
        <v>0</v>
      </c>
      <c r="ROQ27">
        <v>0</v>
      </c>
      <c r="ROR27">
        <v>0</v>
      </c>
      <c r="ROS27">
        <v>0</v>
      </c>
      <c r="ROT27">
        <v>0</v>
      </c>
      <c r="ROU27">
        <v>0</v>
      </c>
      <c r="ROV27">
        <v>0</v>
      </c>
      <c r="ROW27">
        <v>0</v>
      </c>
      <c r="ROX27">
        <v>0</v>
      </c>
      <c r="ROY27">
        <v>0</v>
      </c>
      <c r="ROZ27">
        <v>0</v>
      </c>
      <c r="RPA27">
        <v>0</v>
      </c>
      <c r="RPB27">
        <v>0</v>
      </c>
      <c r="RPC27">
        <v>0</v>
      </c>
      <c r="RPD27">
        <v>0</v>
      </c>
      <c r="RPE27">
        <v>0</v>
      </c>
      <c r="RPF27">
        <v>0</v>
      </c>
      <c r="RPG27">
        <v>0</v>
      </c>
      <c r="RPH27">
        <v>0</v>
      </c>
      <c r="RPI27">
        <v>0</v>
      </c>
      <c r="RPJ27">
        <v>0</v>
      </c>
      <c r="RPK27">
        <v>0</v>
      </c>
      <c r="RPL27">
        <v>0</v>
      </c>
      <c r="RPM27">
        <v>0</v>
      </c>
      <c r="RPN27">
        <v>0</v>
      </c>
      <c r="RPO27">
        <v>0</v>
      </c>
      <c r="RPP27">
        <v>0</v>
      </c>
      <c r="RPQ27">
        <v>0</v>
      </c>
      <c r="RPR27">
        <v>0</v>
      </c>
      <c r="RPS27">
        <v>0</v>
      </c>
      <c r="RPT27">
        <v>0</v>
      </c>
      <c r="RPU27">
        <v>0</v>
      </c>
      <c r="RPV27">
        <v>0</v>
      </c>
      <c r="RPW27">
        <v>0</v>
      </c>
      <c r="RPX27">
        <v>0</v>
      </c>
      <c r="RPY27">
        <v>0</v>
      </c>
      <c r="RPZ27">
        <v>0</v>
      </c>
      <c r="RQA27">
        <v>0</v>
      </c>
      <c r="RQB27">
        <v>0</v>
      </c>
      <c r="RQC27">
        <v>0</v>
      </c>
      <c r="RQD27">
        <v>0</v>
      </c>
      <c r="RQE27">
        <v>0</v>
      </c>
      <c r="RQF27">
        <v>0</v>
      </c>
      <c r="RQG27">
        <v>0</v>
      </c>
      <c r="RQH27">
        <v>0</v>
      </c>
      <c r="RQI27">
        <v>0</v>
      </c>
      <c r="RQJ27">
        <v>0</v>
      </c>
      <c r="RQK27">
        <v>0</v>
      </c>
      <c r="RQL27">
        <v>0</v>
      </c>
      <c r="RQM27">
        <v>0</v>
      </c>
      <c r="RQN27">
        <v>0</v>
      </c>
      <c r="RQO27">
        <v>0</v>
      </c>
      <c r="RQP27">
        <v>0</v>
      </c>
      <c r="RQQ27">
        <v>0</v>
      </c>
      <c r="RQR27">
        <v>0</v>
      </c>
      <c r="RQS27">
        <v>0</v>
      </c>
      <c r="RQT27">
        <v>0</v>
      </c>
      <c r="RQU27">
        <v>0</v>
      </c>
      <c r="RQV27">
        <v>0</v>
      </c>
      <c r="RQW27">
        <v>0</v>
      </c>
      <c r="RQX27">
        <v>0</v>
      </c>
      <c r="RQY27">
        <v>0</v>
      </c>
      <c r="RQZ27">
        <v>0</v>
      </c>
      <c r="RRA27">
        <v>0</v>
      </c>
      <c r="RRB27">
        <v>0</v>
      </c>
      <c r="RRC27">
        <v>0</v>
      </c>
      <c r="RRD27">
        <v>0</v>
      </c>
      <c r="RRE27">
        <v>0</v>
      </c>
      <c r="RRF27">
        <v>0</v>
      </c>
      <c r="RRG27">
        <v>0</v>
      </c>
      <c r="RRH27">
        <v>0</v>
      </c>
      <c r="RRI27">
        <v>0</v>
      </c>
      <c r="RRJ27">
        <v>0</v>
      </c>
      <c r="RRK27">
        <v>0</v>
      </c>
      <c r="RRL27">
        <v>0</v>
      </c>
      <c r="RRM27">
        <v>0</v>
      </c>
      <c r="RRN27">
        <v>0</v>
      </c>
      <c r="RRO27">
        <v>0</v>
      </c>
      <c r="RRP27">
        <v>0</v>
      </c>
      <c r="RRQ27">
        <v>0</v>
      </c>
      <c r="RRR27">
        <v>0</v>
      </c>
      <c r="RRS27">
        <v>0</v>
      </c>
      <c r="RRT27">
        <v>0</v>
      </c>
      <c r="RRU27">
        <v>0</v>
      </c>
      <c r="RRV27">
        <v>0</v>
      </c>
      <c r="RRW27">
        <v>0</v>
      </c>
      <c r="RRX27">
        <v>0</v>
      </c>
      <c r="RRY27">
        <v>0</v>
      </c>
      <c r="RRZ27">
        <v>0</v>
      </c>
      <c r="RSA27">
        <v>0</v>
      </c>
      <c r="RSB27">
        <v>0</v>
      </c>
      <c r="RSC27">
        <v>0</v>
      </c>
      <c r="RSD27">
        <v>0</v>
      </c>
      <c r="RSE27">
        <v>0</v>
      </c>
      <c r="RSF27">
        <v>0</v>
      </c>
      <c r="RSG27">
        <v>0</v>
      </c>
      <c r="RSH27">
        <v>0</v>
      </c>
      <c r="RSI27">
        <v>0</v>
      </c>
      <c r="RSJ27">
        <v>0</v>
      </c>
      <c r="RSK27">
        <v>0</v>
      </c>
      <c r="RSL27">
        <v>0</v>
      </c>
      <c r="RSM27">
        <v>0</v>
      </c>
      <c r="RSN27">
        <v>0</v>
      </c>
      <c r="RSO27">
        <v>0</v>
      </c>
      <c r="RSP27">
        <v>0</v>
      </c>
      <c r="RSQ27">
        <v>0</v>
      </c>
      <c r="RSR27">
        <v>0</v>
      </c>
      <c r="RSS27">
        <v>0</v>
      </c>
      <c r="RST27">
        <v>0</v>
      </c>
      <c r="RSU27">
        <v>0</v>
      </c>
      <c r="RSV27">
        <v>0</v>
      </c>
      <c r="RSW27">
        <v>0</v>
      </c>
      <c r="RSX27">
        <v>0</v>
      </c>
      <c r="RSY27">
        <v>0</v>
      </c>
      <c r="RSZ27">
        <v>0</v>
      </c>
      <c r="RTA27">
        <v>0</v>
      </c>
      <c r="RTB27">
        <v>0</v>
      </c>
      <c r="RTC27">
        <v>0</v>
      </c>
      <c r="RTD27">
        <v>0</v>
      </c>
      <c r="RTE27">
        <v>0</v>
      </c>
      <c r="RTF27">
        <v>0</v>
      </c>
      <c r="RTG27">
        <v>0</v>
      </c>
      <c r="RTH27">
        <v>0</v>
      </c>
      <c r="RTI27">
        <v>0</v>
      </c>
      <c r="RTJ27">
        <v>0</v>
      </c>
      <c r="RTK27">
        <v>0</v>
      </c>
      <c r="RTL27">
        <v>0</v>
      </c>
      <c r="RTM27">
        <v>0</v>
      </c>
      <c r="RTN27">
        <v>0</v>
      </c>
      <c r="RTO27">
        <v>0</v>
      </c>
      <c r="RTP27">
        <v>0</v>
      </c>
      <c r="RTQ27">
        <v>0</v>
      </c>
      <c r="RTR27">
        <v>0</v>
      </c>
      <c r="RTS27">
        <v>0</v>
      </c>
      <c r="RTT27">
        <v>0</v>
      </c>
      <c r="RTU27">
        <v>0</v>
      </c>
      <c r="RTV27">
        <v>0</v>
      </c>
      <c r="RTW27">
        <v>0</v>
      </c>
      <c r="RTX27">
        <v>0</v>
      </c>
      <c r="RTY27">
        <v>0</v>
      </c>
      <c r="RTZ27">
        <v>0</v>
      </c>
      <c r="RUA27">
        <v>0</v>
      </c>
      <c r="RUB27">
        <v>0</v>
      </c>
      <c r="RUC27">
        <v>0</v>
      </c>
      <c r="RUD27">
        <v>0</v>
      </c>
      <c r="RUE27">
        <v>0</v>
      </c>
      <c r="RUF27">
        <v>0</v>
      </c>
      <c r="RUG27">
        <v>0</v>
      </c>
      <c r="RUH27">
        <v>0</v>
      </c>
      <c r="RUI27">
        <v>0</v>
      </c>
      <c r="RUJ27">
        <v>0</v>
      </c>
      <c r="RUK27">
        <v>0</v>
      </c>
      <c r="RUL27">
        <v>0</v>
      </c>
      <c r="RUM27">
        <v>0</v>
      </c>
      <c r="RUN27">
        <v>0</v>
      </c>
      <c r="RUO27">
        <v>0</v>
      </c>
      <c r="RUP27">
        <v>0</v>
      </c>
      <c r="RUQ27">
        <v>0</v>
      </c>
      <c r="RUR27">
        <v>0</v>
      </c>
      <c r="RUS27">
        <v>0</v>
      </c>
      <c r="RUT27">
        <v>0</v>
      </c>
      <c r="RUU27">
        <v>0</v>
      </c>
      <c r="RUV27">
        <v>0</v>
      </c>
      <c r="RUW27">
        <v>0</v>
      </c>
      <c r="RUX27">
        <v>0</v>
      </c>
      <c r="RUY27">
        <v>0</v>
      </c>
      <c r="RUZ27">
        <v>0</v>
      </c>
      <c r="RVA27">
        <v>0</v>
      </c>
      <c r="RVB27">
        <v>0</v>
      </c>
      <c r="RVC27">
        <v>0</v>
      </c>
      <c r="RVD27">
        <v>0</v>
      </c>
      <c r="RVE27">
        <v>0</v>
      </c>
      <c r="RVF27">
        <v>0</v>
      </c>
      <c r="RVG27">
        <v>0</v>
      </c>
      <c r="RVH27">
        <v>0</v>
      </c>
      <c r="RVI27">
        <v>0</v>
      </c>
      <c r="RVJ27">
        <v>0</v>
      </c>
      <c r="RVK27">
        <v>0</v>
      </c>
      <c r="RVL27">
        <v>0</v>
      </c>
      <c r="RVM27">
        <v>0</v>
      </c>
      <c r="RVN27">
        <v>0</v>
      </c>
      <c r="RVO27">
        <v>0</v>
      </c>
      <c r="RVP27">
        <v>0</v>
      </c>
      <c r="RVQ27">
        <v>0</v>
      </c>
      <c r="RVR27">
        <v>0</v>
      </c>
      <c r="RVS27">
        <v>0</v>
      </c>
      <c r="RVT27">
        <v>0</v>
      </c>
      <c r="RVU27">
        <v>0</v>
      </c>
      <c r="RVV27">
        <v>0</v>
      </c>
      <c r="RVW27">
        <v>0</v>
      </c>
      <c r="RVX27">
        <v>0</v>
      </c>
      <c r="RVY27">
        <v>0</v>
      </c>
      <c r="RVZ27">
        <v>0</v>
      </c>
      <c r="RWA27">
        <v>0</v>
      </c>
      <c r="RWB27">
        <v>0</v>
      </c>
      <c r="RWC27">
        <v>0</v>
      </c>
      <c r="RWD27">
        <v>0</v>
      </c>
      <c r="RWE27">
        <v>0</v>
      </c>
      <c r="RWF27">
        <v>0</v>
      </c>
      <c r="RWG27">
        <v>0</v>
      </c>
      <c r="RWH27">
        <v>0</v>
      </c>
      <c r="RWI27">
        <v>0</v>
      </c>
      <c r="RWJ27">
        <v>0</v>
      </c>
      <c r="RWK27">
        <v>0</v>
      </c>
      <c r="RWL27">
        <v>0</v>
      </c>
      <c r="RWM27">
        <v>0</v>
      </c>
      <c r="RWN27">
        <v>0</v>
      </c>
      <c r="RWO27">
        <v>0</v>
      </c>
      <c r="RWP27">
        <v>0</v>
      </c>
      <c r="RWQ27">
        <v>0</v>
      </c>
      <c r="RWR27">
        <v>0</v>
      </c>
      <c r="RWS27">
        <v>0</v>
      </c>
      <c r="RWT27">
        <v>0</v>
      </c>
      <c r="RWU27">
        <v>0</v>
      </c>
      <c r="RWV27">
        <v>0</v>
      </c>
      <c r="RWW27">
        <v>0</v>
      </c>
      <c r="RWX27">
        <v>0</v>
      </c>
      <c r="RWY27">
        <v>0</v>
      </c>
      <c r="RWZ27">
        <v>0</v>
      </c>
      <c r="RXA27">
        <v>0</v>
      </c>
      <c r="RXB27">
        <v>0</v>
      </c>
      <c r="RXC27">
        <v>0</v>
      </c>
      <c r="RXD27">
        <v>0</v>
      </c>
      <c r="RXE27">
        <v>0</v>
      </c>
      <c r="RXF27">
        <v>0</v>
      </c>
      <c r="RXG27">
        <v>0</v>
      </c>
      <c r="RXH27">
        <v>0</v>
      </c>
      <c r="RXI27">
        <v>0</v>
      </c>
      <c r="RXJ27">
        <v>0</v>
      </c>
      <c r="RXK27">
        <v>0</v>
      </c>
      <c r="RXL27">
        <v>0</v>
      </c>
      <c r="RXM27">
        <v>0</v>
      </c>
      <c r="RXN27">
        <v>0</v>
      </c>
      <c r="RXO27">
        <v>0</v>
      </c>
      <c r="RXP27">
        <v>0</v>
      </c>
      <c r="RXQ27">
        <v>0</v>
      </c>
      <c r="RXR27">
        <v>0</v>
      </c>
      <c r="RXS27">
        <v>0</v>
      </c>
      <c r="RXT27">
        <v>0</v>
      </c>
      <c r="RXU27">
        <v>0</v>
      </c>
      <c r="RXV27">
        <v>0</v>
      </c>
      <c r="RXW27">
        <v>0</v>
      </c>
      <c r="RXX27">
        <v>0</v>
      </c>
      <c r="RXY27">
        <v>0</v>
      </c>
      <c r="RXZ27">
        <v>0</v>
      </c>
      <c r="RYA27">
        <v>0</v>
      </c>
      <c r="RYB27">
        <v>0</v>
      </c>
      <c r="RYC27">
        <v>0</v>
      </c>
      <c r="RYD27">
        <v>0</v>
      </c>
      <c r="RYE27">
        <v>0</v>
      </c>
      <c r="RYF27">
        <v>0</v>
      </c>
      <c r="RYG27">
        <v>0</v>
      </c>
      <c r="RYH27">
        <v>0</v>
      </c>
      <c r="RYI27">
        <v>0</v>
      </c>
      <c r="RYJ27">
        <v>0</v>
      </c>
      <c r="RYK27">
        <v>0</v>
      </c>
      <c r="RYL27">
        <v>0</v>
      </c>
      <c r="RYM27">
        <v>0</v>
      </c>
      <c r="RYN27">
        <v>0</v>
      </c>
      <c r="RYO27">
        <v>0</v>
      </c>
      <c r="RYP27">
        <v>0</v>
      </c>
      <c r="RYQ27">
        <v>0</v>
      </c>
      <c r="RYR27">
        <v>0</v>
      </c>
      <c r="RYS27">
        <v>0</v>
      </c>
      <c r="RYT27">
        <v>0</v>
      </c>
      <c r="RYU27">
        <v>0</v>
      </c>
      <c r="RYV27">
        <v>0</v>
      </c>
      <c r="RYW27">
        <v>0</v>
      </c>
      <c r="RYX27">
        <v>0</v>
      </c>
      <c r="RYY27">
        <v>0</v>
      </c>
      <c r="RYZ27">
        <v>0</v>
      </c>
      <c r="RZA27">
        <v>0</v>
      </c>
      <c r="RZB27">
        <v>0</v>
      </c>
      <c r="RZC27">
        <v>0</v>
      </c>
      <c r="RZD27">
        <v>0</v>
      </c>
      <c r="RZE27">
        <v>0</v>
      </c>
      <c r="RZF27">
        <v>0</v>
      </c>
      <c r="RZG27">
        <v>0</v>
      </c>
      <c r="RZH27">
        <v>0</v>
      </c>
      <c r="RZI27">
        <v>0</v>
      </c>
      <c r="RZJ27">
        <v>0</v>
      </c>
      <c r="RZK27">
        <v>0</v>
      </c>
      <c r="RZL27">
        <v>0</v>
      </c>
      <c r="RZM27">
        <v>0</v>
      </c>
      <c r="RZN27">
        <v>0</v>
      </c>
      <c r="RZO27">
        <v>0</v>
      </c>
      <c r="RZP27">
        <v>0</v>
      </c>
      <c r="RZQ27">
        <v>0</v>
      </c>
      <c r="RZR27">
        <v>0</v>
      </c>
      <c r="RZS27">
        <v>0</v>
      </c>
      <c r="RZT27">
        <v>0</v>
      </c>
      <c r="RZU27">
        <v>0</v>
      </c>
      <c r="RZV27">
        <v>0</v>
      </c>
      <c r="RZW27">
        <v>0</v>
      </c>
      <c r="RZX27">
        <v>0</v>
      </c>
      <c r="RZY27">
        <v>0</v>
      </c>
      <c r="RZZ27">
        <v>0</v>
      </c>
      <c r="SAA27">
        <v>0</v>
      </c>
      <c r="SAB27">
        <v>0</v>
      </c>
      <c r="SAC27">
        <v>0</v>
      </c>
      <c r="SAD27">
        <v>0</v>
      </c>
      <c r="SAE27">
        <v>0</v>
      </c>
      <c r="SAF27">
        <v>0</v>
      </c>
      <c r="SAG27">
        <v>0</v>
      </c>
      <c r="SAH27">
        <v>0</v>
      </c>
      <c r="SAI27">
        <v>0</v>
      </c>
      <c r="SAJ27">
        <v>0</v>
      </c>
      <c r="SAK27">
        <v>0</v>
      </c>
      <c r="SAL27">
        <v>0</v>
      </c>
      <c r="SAM27">
        <v>0</v>
      </c>
      <c r="SAN27">
        <v>0</v>
      </c>
      <c r="SAO27">
        <v>0</v>
      </c>
      <c r="SAP27">
        <v>0</v>
      </c>
      <c r="SAQ27">
        <v>0</v>
      </c>
      <c r="SAR27">
        <v>0</v>
      </c>
      <c r="SAS27">
        <v>0</v>
      </c>
      <c r="SAT27">
        <v>0</v>
      </c>
      <c r="SAU27">
        <v>0</v>
      </c>
      <c r="SAV27">
        <v>0</v>
      </c>
      <c r="SAW27">
        <v>0</v>
      </c>
      <c r="SAX27">
        <v>0</v>
      </c>
      <c r="SAY27">
        <v>0</v>
      </c>
      <c r="SAZ27">
        <v>0</v>
      </c>
      <c r="SBA27">
        <v>0</v>
      </c>
      <c r="SBB27">
        <v>0</v>
      </c>
      <c r="SBC27">
        <v>0</v>
      </c>
      <c r="SBD27">
        <v>0</v>
      </c>
      <c r="SBE27">
        <v>0</v>
      </c>
      <c r="SBF27">
        <v>0</v>
      </c>
      <c r="SBG27">
        <v>0</v>
      </c>
      <c r="SBH27">
        <v>0</v>
      </c>
      <c r="SBI27">
        <v>0</v>
      </c>
      <c r="SBJ27">
        <v>0</v>
      </c>
      <c r="SBK27">
        <v>0</v>
      </c>
      <c r="SBL27">
        <v>0</v>
      </c>
      <c r="SBM27">
        <v>0</v>
      </c>
      <c r="SBN27">
        <v>0</v>
      </c>
      <c r="SBO27">
        <v>0</v>
      </c>
      <c r="SBP27">
        <v>0</v>
      </c>
      <c r="SBQ27">
        <v>0</v>
      </c>
      <c r="SBR27">
        <v>0</v>
      </c>
      <c r="SBS27">
        <v>0</v>
      </c>
      <c r="SBT27">
        <v>0</v>
      </c>
      <c r="SBU27">
        <v>0</v>
      </c>
      <c r="SBV27">
        <v>0</v>
      </c>
      <c r="SBW27">
        <v>0</v>
      </c>
      <c r="SBX27">
        <v>0</v>
      </c>
      <c r="SBY27">
        <v>0</v>
      </c>
      <c r="SBZ27">
        <v>0</v>
      </c>
      <c r="SCA27">
        <v>0</v>
      </c>
      <c r="SCB27">
        <v>0</v>
      </c>
      <c r="SCC27">
        <v>0</v>
      </c>
      <c r="SCD27">
        <v>0</v>
      </c>
      <c r="SCE27">
        <v>0</v>
      </c>
      <c r="SCF27">
        <v>0</v>
      </c>
      <c r="SCG27">
        <v>0</v>
      </c>
      <c r="SCH27">
        <v>0</v>
      </c>
      <c r="SCI27">
        <v>0</v>
      </c>
      <c r="SCJ27">
        <v>0</v>
      </c>
      <c r="SCK27">
        <v>0</v>
      </c>
      <c r="SCL27">
        <v>0</v>
      </c>
      <c r="SCM27">
        <v>0</v>
      </c>
      <c r="SCN27">
        <v>0</v>
      </c>
      <c r="SCO27">
        <v>0</v>
      </c>
      <c r="SCP27">
        <v>0</v>
      </c>
      <c r="SCQ27">
        <v>0</v>
      </c>
      <c r="SCR27">
        <v>0</v>
      </c>
      <c r="SCS27">
        <v>0</v>
      </c>
      <c r="SCT27">
        <v>0</v>
      </c>
      <c r="SCU27">
        <v>0</v>
      </c>
      <c r="SCV27">
        <v>0</v>
      </c>
      <c r="SCW27">
        <v>0</v>
      </c>
      <c r="SCX27">
        <v>0</v>
      </c>
      <c r="SCY27">
        <v>0</v>
      </c>
      <c r="SCZ27">
        <v>0</v>
      </c>
      <c r="SDA27">
        <v>0</v>
      </c>
      <c r="SDB27">
        <v>0</v>
      </c>
      <c r="SDC27">
        <v>0</v>
      </c>
      <c r="SDD27">
        <v>0</v>
      </c>
      <c r="SDE27">
        <v>0</v>
      </c>
      <c r="SDF27">
        <v>0</v>
      </c>
      <c r="SDG27">
        <v>0</v>
      </c>
      <c r="SDH27">
        <v>0</v>
      </c>
      <c r="SDI27">
        <v>0</v>
      </c>
      <c r="SDJ27">
        <v>0</v>
      </c>
      <c r="SDK27">
        <v>0</v>
      </c>
      <c r="SDL27">
        <v>0</v>
      </c>
      <c r="SDM27">
        <v>0</v>
      </c>
      <c r="SDN27">
        <v>0</v>
      </c>
      <c r="SDO27">
        <v>0</v>
      </c>
      <c r="SDP27">
        <v>0</v>
      </c>
      <c r="SDQ27">
        <v>0</v>
      </c>
      <c r="SDR27">
        <v>0</v>
      </c>
      <c r="SDS27">
        <v>0</v>
      </c>
      <c r="SDT27">
        <v>0</v>
      </c>
      <c r="SDU27">
        <v>0</v>
      </c>
      <c r="SDV27">
        <v>0</v>
      </c>
      <c r="SDW27">
        <v>0</v>
      </c>
      <c r="SDX27">
        <v>0</v>
      </c>
      <c r="SDY27">
        <v>0</v>
      </c>
      <c r="SDZ27">
        <v>0</v>
      </c>
      <c r="SEA27">
        <v>0</v>
      </c>
      <c r="SEB27">
        <v>0</v>
      </c>
      <c r="SEC27">
        <v>0</v>
      </c>
      <c r="SED27">
        <v>0</v>
      </c>
      <c r="SEE27">
        <v>0</v>
      </c>
      <c r="SEF27">
        <v>0</v>
      </c>
      <c r="SEG27">
        <v>0</v>
      </c>
      <c r="SEH27">
        <v>0</v>
      </c>
      <c r="SEI27">
        <v>0</v>
      </c>
      <c r="SEJ27">
        <v>0</v>
      </c>
      <c r="SEK27">
        <v>0</v>
      </c>
      <c r="SEL27">
        <v>0</v>
      </c>
      <c r="SEM27">
        <v>0</v>
      </c>
      <c r="SEN27">
        <v>0</v>
      </c>
      <c r="SEO27">
        <v>0</v>
      </c>
      <c r="SEP27">
        <v>0</v>
      </c>
      <c r="SEQ27">
        <v>0</v>
      </c>
      <c r="SER27">
        <v>0</v>
      </c>
      <c r="SES27">
        <v>0</v>
      </c>
      <c r="SET27">
        <v>0</v>
      </c>
      <c r="SEU27">
        <v>0</v>
      </c>
      <c r="SEV27">
        <v>0</v>
      </c>
      <c r="SEW27">
        <v>0</v>
      </c>
      <c r="SEX27">
        <v>0</v>
      </c>
      <c r="SEY27">
        <v>0</v>
      </c>
      <c r="SEZ27">
        <v>0</v>
      </c>
      <c r="SFA27">
        <v>0</v>
      </c>
      <c r="SFB27">
        <v>0</v>
      </c>
      <c r="SFC27">
        <v>0</v>
      </c>
      <c r="SFD27">
        <v>0</v>
      </c>
      <c r="SFE27">
        <v>0</v>
      </c>
      <c r="SFF27">
        <v>0</v>
      </c>
      <c r="SFG27">
        <v>0</v>
      </c>
      <c r="SFH27">
        <v>0</v>
      </c>
      <c r="SFI27">
        <v>0</v>
      </c>
      <c r="SFJ27">
        <v>0</v>
      </c>
      <c r="SFK27">
        <v>0</v>
      </c>
      <c r="SFL27">
        <v>0</v>
      </c>
      <c r="SFM27">
        <v>0</v>
      </c>
      <c r="SFN27">
        <v>0</v>
      </c>
      <c r="SFO27">
        <v>0</v>
      </c>
      <c r="SFP27">
        <v>0</v>
      </c>
      <c r="SFQ27">
        <v>0</v>
      </c>
      <c r="SFR27">
        <v>0</v>
      </c>
      <c r="SFS27">
        <v>0</v>
      </c>
      <c r="SFT27">
        <v>0</v>
      </c>
      <c r="SFU27">
        <v>0</v>
      </c>
      <c r="SFV27">
        <v>0</v>
      </c>
      <c r="SFW27">
        <v>0</v>
      </c>
      <c r="SFX27">
        <v>0</v>
      </c>
      <c r="SFY27">
        <v>0</v>
      </c>
      <c r="SFZ27">
        <v>0</v>
      </c>
      <c r="SGA27">
        <v>0</v>
      </c>
      <c r="SGB27">
        <v>0</v>
      </c>
      <c r="SGC27">
        <v>0</v>
      </c>
      <c r="SGD27">
        <v>0</v>
      </c>
      <c r="SGE27">
        <v>0</v>
      </c>
      <c r="SGF27">
        <v>0</v>
      </c>
      <c r="SGG27">
        <v>0</v>
      </c>
      <c r="SGH27">
        <v>0</v>
      </c>
      <c r="SGI27">
        <v>0</v>
      </c>
      <c r="SGJ27">
        <v>0</v>
      </c>
      <c r="SGK27">
        <v>0</v>
      </c>
      <c r="SGL27">
        <v>0</v>
      </c>
      <c r="SGM27">
        <v>0</v>
      </c>
      <c r="SGN27">
        <v>0</v>
      </c>
      <c r="SGO27">
        <v>0</v>
      </c>
      <c r="SGP27">
        <v>0</v>
      </c>
      <c r="SGQ27">
        <v>0</v>
      </c>
      <c r="SGR27">
        <v>0</v>
      </c>
      <c r="SGS27">
        <v>0</v>
      </c>
      <c r="SGT27">
        <v>0</v>
      </c>
      <c r="SGU27">
        <v>0</v>
      </c>
      <c r="SGV27">
        <v>0</v>
      </c>
      <c r="SGW27">
        <v>0</v>
      </c>
      <c r="SGX27">
        <v>0</v>
      </c>
      <c r="SGY27">
        <v>0</v>
      </c>
      <c r="SGZ27">
        <v>0</v>
      </c>
      <c r="SHA27">
        <v>0</v>
      </c>
      <c r="SHB27">
        <v>0</v>
      </c>
      <c r="SHC27">
        <v>0</v>
      </c>
      <c r="SHD27">
        <v>0</v>
      </c>
      <c r="SHE27">
        <v>0</v>
      </c>
      <c r="SHF27">
        <v>0</v>
      </c>
      <c r="SHG27">
        <v>0</v>
      </c>
      <c r="SHH27">
        <v>0</v>
      </c>
      <c r="SHI27">
        <v>0</v>
      </c>
      <c r="SHJ27">
        <v>0</v>
      </c>
      <c r="SHK27">
        <v>0</v>
      </c>
      <c r="SHL27">
        <v>0</v>
      </c>
      <c r="SHM27">
        <v>0</v>
      </c>
      <c r="SHN27">
        <v>0</v>
      </c>
      <c r="SHO27">
        <v>0</v>
      </c>
      <c r="SHP27">
        <v>0</v>
      </c>
      <c r="SHQ27">
        <v>0</v>
      </c>
      <c r="SHR27">
        <v>0</v>
      </c>
      <c r="SHS27">
        <v>0</v>
      </c>
      <c r="SHT27">
        <v>0</v>
      </c>
      <c r="SHU27">
        <v>0</v>
      </c>
      <c r="SHV27">
        <v>0</v>
      </c>
      <c r="SHW27">
        <v>0</v>
      </c>
      <c r="SHX27">
        <v>0</v>
      </c>
      <c r="SHY27">
        <v>0</v>
      </c>
      <c r="SHZ27">
        <v>0</v>
      </c>
      <c r="SIA27">
        <v>0</v>
      </c>
      <c r="SIB27">
        <v>0</v>
      </c>
      <c r="SIC27">
        <v>0</v>
      </c>
      <c r="SID27">
        <v>0</v>
      </c>
      <c r="SIE27">
        <v>0</v>
      </c>
      <c r="SIF27">
        <v>0</v>
      </c>
      <c r="SIG27">
        <v>0</v>
      </c>
      <c r="SIH27">
        <v>0</v>
      </c>
      <c r="SII27">
        <v>0</v>
      </c>
      <c r="SIJ27">
        <v>0</v>
      </c>
      <c r="SIK27">
        <v>0</v>
      </c>
      <c r="SIL27">
        <v>0</v>
      </c>
      <c r="SIM27">
        <v>0</v>
      </c>
      <c r="SIN27">
        <v>0</v>
      </c>
      <c r="SIO27">
        <v>0</v>
      </c>
      <c r="SIP27">
        <v>0</v>
      </c>
      <c r="SIQ27">
        <v>0</v>
      </c>
      <c r="SIR27">
        <v>0</v>
      </c>
      <c r="SIS27">
        <v>0</v>
      </c>
      <c r="SIT27">
        <v>0</v>
      </c>
      <c r="SIU27">
        <v>0</v>
      </c>
      <c r="SIV27">
        <v>0</v>
      </c>
      <c r="SIW27">
        <v>0</v>
      </c>
      <c r="SIX27">
        <v>0</v>
      </c>
      <c r="SIY27">
        <v>0</v>
      </c>
      <c r="SIZ27">
        <v>0</v>
      </c>
      <c r="SJA27">
        <v>0</v>
      </c>
      <c r="SJB27">
        <v>0</v>
      </c>
      <c r="SJC27">
        <v>0</v>
      </c>
      <c r="SJD27">
        <v>0</v>
      </c>
      <c r="SJE27">
        <v>0</v>
      </c>
      <c r="SJF27">
        <v>0</v>
      </c>
      <c r="SJG27">
        <v>0</v>
      </c>
      <c r="SJH27">
        <v>0</v>
      </c>
      <c r="SJI27">
        <v>0</v>
      </c>
      <c r="SJJ27">
        <v>0</v>
      </c>
      <c r="SJK27">
        <v>0</v>
      </c>
      <c r="SJL27">
        <v>0</v>
      </c>
      <c r="SJM27">
        <v>0</v>
      </c>
      <c r="SJN27">
        <v>0</v>
      </c>
      <c r="SJO27">
        <v>0</v>
      </c>
      <c r="SJP27">
        <v>0</v>
      </c>
      <c r="SJQ27">
        <v>0</v>
      </c>
      <c r="SJR27">
        <v>0</v>
      </c>
      <c r="SJS27">
        <v>0</v>
      </c>
      <c r="SJT27">
        <v>0</v>
      </c>
      <c r="SJU27">
        <v>0</v>
      </c>
      <c r="SJV27">
        <v>0</v>
      </c>
      <c r="SJW27">
        <v>0</v>
      </c>
      <c r="SJX27">
        <v>0</v>
      </c>
      <c r="SJY27">
        <v>0</v>
      </c>
      <c r="SJZ27">
        <v>0</v>
      </c>
      <c r="SKA27">
        <v>0</v>
      </c>
      <c r="SKB27">
        <v>0</v>
      </c>
      <c r="SKC27">
        <v>0</v>
      </c>
      <c r="SKD27">
        <v>0</v>
      </c>
      <c r="SKE27">
        <v>0</v>
      </c>
      <c r="SKF27">
        <v>0</v>
      </c>
      <c r="SKG27">
        <v>0</v>
      </c>
      <c r="SKH27">
        <v>0</v>
      </c>
      <c r="SKI27">
        <v>0</v>
      </c>
      <c r="SKJ27">
        <v>0</v>
      </c>
      <c r="SKK27">
        <v>0</v>
      </c>
      <c r="SKL27">
        <v>0</v>
      </c>
      <c r="SKM27">
        <v>0</v>
      </c>
      <c r="SKN27">
        <v>0</v>
      </c>
      <c r="SKO27">
        <v>0</v>
      </c>
      <c r="SKP27">
        <v>0</v>
      </c>
      <c r="SKQ27">
        <v>0</v>
      </c>
      <c r="SKR27">
        <v>0</v>
      </c>
      <c r="SKS27">
        <v>0</v>
      </c>
      <c r="SKT27">
        <v>0</v>
      </c>
      <c r="SKU27">
        <v>0</v>
      </c>
      <c r="SKV27">
        <v>0</v>
      </c>
      <c r="SKW27">
        <v>0</v>
      </c>
      <c r="SKX27">
        <v>0</v>
      </c>
      <c r="SKY27">
        <v>0</v>
      </c>
      <c r="SKZ27">
        <v>0</v>
      </c>
      <c r="SLA27">
        <v>0</v>
      </c>
      <c r="SLB27">
        <v>0</v>
      </c>
      <c r="SLC27">
        <v>0</v>
      </c>
      <c r="SLD27">
        <v>0</v>
      </c>
      <c r="SLE27">
        <v>0</v>
      </c>
      <c r="SLF27">
        <v>0</v>
      </c>
      <c r="SLG27">
        <v>0</v>
      </c>
      <c r="SLH27">
        <v>0</v>
      </c>
      <c r="SLI27">
        <v>0</v>
      </c>
      <c r="SLJ27">
        <v>0</v>
      </c>
      <c r="SLK27">
        <v>0</v>
      </c>
      <c r="SLL27">
        <v>0</v>
      </c>
      <c r="SLM27">
        <v>0</v>
      </c>
      <c r="SLN27">
        <v>0</v>
      </c>
      <c r="SLO27">
        <v>0</v>
      </c>
      <c r="SLP27">
        <v>0</v>
      </c>
      <c r="SLQ27">
        <v>0</v>
      </c>
      <c r="SLR27">
        <v>0</v>
      </c>
      <c r="SLS27">
        <v>0</v>
      </c>
      <c r="SLT27">
        <v>0</v>
      </c>
      <c r="SLU27">
        <v>0</v>
      </c>
      <c r="SLV27">
        <v>0</v>
      </c>
      <c r="SLW27">
        <v>0</v>
      </c>
      <c r="SLX27">
        <v>0</v>
      </c>
      <c r="SLY27">
        <v>0</v>
      </c>
      <c r="SLZ27">
        <v>0</v>
      </c>
      <c r="SMA27">
        <v>0</v>
      </c>
      <c r="SMB27">
        <v>0</v>
      </c>
      <c r="SMC27">
        <v>0</v>
      </c>
      <c r="SMD27">
        <v>0</v>
      </c>
      <c r="SME27">
        <v>0</v>
      </c>
      <c r="SMF27">
        <v>0</v>
      </c>
      <c r="SMG27">
        <v>0</v>
      </c>
      <c r="SMH27">
        <v>0</v>
      </c>
      <c r="SMI27">
        <v>0</v>
      </c>
      <c r="SMJ27">
        <v>0</v>
      </c>
      <c r="SMK27">
        <v>0</v>
      </c>
      <c r="SML27">
        <v>0</v>
      </c>
      <c r="SMM27">
        <v>0</v>
      </c>
      <c r="SMN27">
        <v>0</v>
      </c>
      <c r="SMO27">
        <v>0</v>
      </c>
      <c r="SMP27">
        <v>0</v>
      </c>
      <c r="SMQ27">
        <v>0</v>
      </c>
      <c r="SMR27">
        <v>0</v>
      </c>
      <c r="SMS27">
        <v>0</v>
      </c>
      <c r="SMT27">
        <v>0</v>
      </c>
      <c r="SMU27">
        <v>0</v>
      </c>
      <c r="SMV27">
        <v>0</v>
      </c>
      <c r="SMW27">
        <v>0</v>
      </c>
      <c r="SMX27">
        <v>0</v>
      </c>
      <c r="SMY27">
        <v>0</v>
      </c>
      <c r="SMZ27">
        <v>0</v>
      </c>
      <c r="SNA27">
        <v>0</v>
      </c>
      <c r="SNB27">
        <v>0</v>
      </c>
      <c r="SNC27">
        <v>0</v>
      </c>
      <c r="SND27">
        <v>0</v>
      </c>
      <c r="SNE27">
        <v>0</v>
      </c>
      <c r="SNF27">
        <v>0</v>
      </c>
      <c r="SNG27">
        <v>0</v>
      </c>
      <c r="SNH27">
        <v>0</v>
      </c>
      <c r="SNI27">
        <v>0</v>
      </c>
      <c r="SNJ27">
        <v>0</v>
      </c>
      <c r="SNK27">
        <v>0</v>
      </c>
      <c r="SNL27">
        <v>0</v>
      </c>
      <c r="SNM27">
        <v>0</v>
      </c>
      <c r="SNN27">
        <v>0</v>
      </c>
      <c r="SNO27">
        <v>0</v>
      </c>
      <c r="SNP27">
        <v>0</v>
      </c>
      <c r="SNQ27">
        <v>0</v>
      </c>
      <c r="SNR27">
        <v>0</v>
      </c>
      <c r="SNS27">
        <v>0</v>
      </c>
      <c r="SNT27">
        <v>0</v>
      </c>
      <c r="SNU27">
        <v>0</v>
      </c>
      <c r="SNV27">
        <v>0</v>
      </c>
      <c r="SNW27">
        <v>0</v>
      </c>
      <c r="SNX27">
        <v>0</v>
      </c>
      <c r="SNY27">
        <v>0</v>
      </c>
      <c r="SNZ27">
        <v>0</v>
      </c>
      <c r="SOA27">
        <v>0</v>
      </c>
      <c r="SOB27">
        <v>0</v>
      </c>
      <c r="SOC27">
        <v>0</v>
      </c>
      <c r="SOD27">
        <v>0</v>
      </c>
      <c r="SOE27">
        <v>0</v>
      </c>
      <c r="SOF27">
        <v>0</v>
      </c>
      <c r="SOG27">
        <v>0</v>
      </c>
      <c r="SOH27">
        <v>0</v>
      </c>
      <c r="SOI27">
        <v>0</v>
      </c>
      <c r="SOJ27">
        <v>0</v>
      </c>
      <c r="SOK27">
        <v>0</v>
      </c>
      <c r="SOL27">
        <v>0</v>
      </c>
      <c r="SOM27">
        <v>0</v>
      </c>
      <c r="SON27">
        <v>0</v>
      </c>
      <c r="SOO27">
        <v>0</v>
      </c>
      <c r="SOP27">
        <v>0</v>
      </c>
      <c r="SOQ27">
        <v>0</v>
      </c>
      <c r="SOR27">
        <v>0</v>
      </c>
      <c r="SOS27">
        <v>0</v>
      </c>
      <c r="SOT27">
        <v>0</v>
      </c>
      <c r="SOU27">
        <v>0</v>
      </c>
      <c r="SOV27">
        <v>0</v>
      </c>
      <c r="SOW27">
        <v>0</v>
      </c>
      <c r="SOX27">
        <v>0</v>
      </c>
      <c r="SOY27">
        <v>0</v>
      </c>
      <c r="SOZ27">
        <v>0</v>
      </c>
      <c r="SPA27">
        <v>0</v>
      </c>
      <c r="SPB27">
        <v>0</v>
      </c>
      <c r="SPC27">
        <v>0</v>
      </c>
      <c r="SPD27">
        <v>0</v>
      </c>
      <c r="SPE27">
        <v>0</v>
      </c>
      <c r="SPF27">
        <v>0</v>
      </c>
      <c r="SPG27">
        <v>0</v>
      </c>
      <c r="SPH27">
        <v>0</v>
      </c>
      <c r="SPI27">
        <v>0</v>
      </c>
      <c r="SPJ27">
        <v>0</v>
      </c>
      <c r="SPK27">
        <v>0</v>
      </c>
      <c r="SPL27">
        <v>0</v>
      </c>
      <c r="SPM27">
        <v>0</v>
      </c>
      <c r="SPN27">
        <v>0</v>
      </c>
      <c r="SPO27">
        <v>0</v>
      </c>
      <c r="SPP27">
        <v>0</v>
      </c>
      <c r="SPQ27">
        <v>0</v>
      </c>
      <c r="SPR27">
        <v>0</v>
      </c>
      <c r="SPS27">
        <v>0</v>
      </c>
      <c r="SPT27">
        <v>0</v>
      </c>
      <c r="SPU27">
        <v>0</v>
      </c>
      <c r="SPV27">
        <v>0</v>
      </c>
      <c r="SPW27">
        <v>0</v>
      </c>
      <c r="SPX27">
        <v>0</v>
      </c>
      <c r="SPY27">
        <v>0</v>
      </c>
      <c r="SPZ27">
        <v>0</v>
      </c>
      <c r="SQA27">
        <v>0</v>
      </c>
      <c r="SQB27">
        <v>0</v>
      </c>
      <c r="SQC27">
        <v>0</v>
      </c>
      <c r="SQD27">
        <v>0</v>
      </c>
      <c r="SQE27">
        <v>0</v>
      </c>
      <c r="SQF27">
        <v>0</v>
      </c>
      <c r="SQG27">
        <v>0</v>
      </c>
      <c r="SQH27">
        <v>0</v>
      </c>
      <c r="SQI27">
        <v>0</v>
      </c>
      <c r="SQJ27">
        <v>0</v>
      </c>
      <c r="SQK27">
        <v>0</v>
      </c>
      <c r="SQL27">
        <v>0</v>
      </c>
      <c r="SQM27">
        <v>0</v>
      </c>
      <c r="SQN27">
        <v>0</v>
      </c>
      <c r="SQO27">
        <v>0</v>
      </c>
      <c r="SQP27">
        <v>0</v>
      </c>
      <c r="SQQ27">
        <v>0</v>
      </c>
      <c r="SQR27">
        <v>0</v>
      </c>
      <c r="SQS27">
        <v>0</v>
      </c>
      <c r="SQT27">
        <v>0</v>
      </c>
      <c r="SQU27">
        <v>0</v>
      </c>
      <c r="SQV27">
        <v>0</v>
      </c>
      <c r="SQW27">
        <v>0</v>
      </c>
      <c r="SQX27">
        <v>0</v>
      </c>
      <c r="SQY27">
        <v>0</v>
      </c>
      <c r="SQZ27">
        <v>0</v>
      </c>
      <c r="SRA27">
        <v>0</v>
      </c>
      <c r="SRB27">
        <v>0</v>
      </c>
      <c r="SRC27">
        <v>0</v>
      </c>
      <c r="SRD27">
        <v>0</v>
      </c>
      <c r="SRE27">
        <v>0</v>
      </c>
      <c r="SRF27">
        <v>0</v>
      </c>
      <c r="SRG27">
        <v>0</v>
      </c>
      <c r="SRH27">
        <v>0</v>
      </c>
      <c r="SRI27">
        <v>0</v>
      </c>
      <c r="SRJ27">
        <v>0</v>
      </c>
      <c r="SRK27">
        <v>0</v>
      </c>
      <c r="SRL27">
        <v>0</v>
      </c>
      <c r="SRM27">
        <v>0</v>
      </c>
      <c r="SRN27">
        <v>0</v>
      </c>
      <c r="SRO27">
        <v>0</v>
      </c>
      <c r="SRP27">
        <v>0</v>
      </c>
      <c r="SRQ27">
        <v>0</v>
      </c>
      <c r="SRR27">
        <v>0</v>
      </c>
      <c r="SRS27">
        <v>0</v>
      </c>
      <c r="SRT27">
        <v>0</v>
      </c>
      <c r="SRU27">
        <v>0</v>
      </c>
      <c r="SRV27">
        <v>0</v>
      </c>
      <c r="SRW27">
        <v>0</v>
      </c>
      <c r="SRX27">
        <v>0</v>
      </c>
      <c r="SRY27">
        <v>0</v>
      </c>
      <c r="SRZ27">
        <v>0</v>
      </c>
      <c r="SSA27">
        <v>0</v>
      </c>
      <c r="SSB27">
        <v>0</v>
      </c>
      <c r="SSC27">
        <v>0</v>
      </c>
      <c r="SSD27">
        <v>0</v>
      </c>
      <c r="SSE27">
        <v>0</v>
      </c>
      <c r="SSF27">
        <v>0</v>
      </c>
      <c r="SSG27">
        <v>0</v>
      </c>
      <c r="SSH27">
        <v>0</v>
      </c>
      <c r="SSI27">
        <v>0</v>
      </c>
      <c r="SSJ27">
        <v>0</v>
      </c>
      <c r="SSK27">
        <v>0</v>
      </c>
      <c r="SSL27">
        <v>0</v>
      </c>
      <c r="SSM27">
        <v>0</v>
      </c>
      <c r="SSN27">
        <v>0</v>
      </c>
      <c r="SSO27">
        <v>0</v>
      </c>
      <c r="SSP27">
        <v>0</v>
      </c>
      <c r="SSQ27">
        <v>0</v>
      </c>
      <c r="SSR27">
        <v>0</v>
      </c>
      <c r="SSS27">
        <v>0</v>
      </c>
      <c r="SST27">
        <v>0</v>
      </c>
      <c r="SSU27">
        <v>0</v>
      </c>
      <c r="SSV27">
        <v>0</v>
      </c>
      <c r="SSW27">
        <v>0</v>
      </c>
      <c r="SSX27">
        <v>0</v>
      </c>
      <c r="SSY27">
        <v>0</v>
      </c>
      <c r="SSZ27">
        <v>0</v>
      </c>
      <c r="STA27">
        <v>0</v>
      </c>
      <c r="STB27">
        <v>0</v>
      </c>
      <c r="STC27">
        <v>0</v>
      </c>
      <c r="STD27">
        <v>0</v>
      </c>
      <c r="STE27">
        <v>0</v>
      </c>
      <c r="STF27">
        <v>0</v>
      </c>
      <c r="STG27">
        <v>0</v>
      </c>
      <c r="STH27">
        <v>0</v>
      </c>
      <c r="STI27">
        <v>0</v>
      </c>
      <c r="STJ27">
        <v>0</v>
      </c>
      <c r="STK27">
        <v>0</v>
      </c>
      <c r="STL27">
        <v>0</v>
      </c>
      <c r="STM27">
        <v>0</v>
      </c>
      <c r="STN27">
        <v>0</v>
      </c>
      <c r="STO27">
        <v>0</v>
      </c>
      <c r="STP27">
        <v>0</v>
      </c>
      <c r="STQ27">
        <v>0</v>
      </c>
      <c r="STR27">
        <v>0</v>
      </c>
      <c r="STS27">
        <v>0</v>
      </c>
      <c r="STT27">
        <v>0</v>
      </c>
      <c r="STU27">
        <v>0</v>
      </c>
      <c r="STV27">
        <v>0</v>
      </c>
      <c r="STW27">
        <v>0</v>
      </c>
      <c r="STX27">
        <v>0</v>
      </c>
      <c r="STY27">
        <v>0</v>
      </c>
      <c r="STZ27">
        <v>0</v>
      </c>
      <c r="SUA27">
        <v>0</v>
      </c>
      <c r="SUB27">
        <v>0</v>
      </c>
      <c r="SUC27">
        <v>0</v>
      </c>
      <c r="SUD27">
        <v>0</v>
      </c>
      <c r="SUE27">
        <v>0</v>
      </c>
      <c r="SUF27">
        <v>0</v>
      </c>
      <c r="SUG27">
        <v>0</v>
      </c>
      <c r="SUH27">
        <v>0</v>
      </c>
      <c r="SUI27">
        <v>0</v>
      </c>
      <c r="SUJ27">
        <v>0</v>
      </c>
      <c r="SUK27">
        <v>0</v>
      </c>
      <c r="SUL27">
        <v>0</v>
      </c>
      <c r="SUM27">
        <v>0</v>
      </c>
      <c r="SUN27">
        <v>0</v>
      </c>
      <c r="SUO27">
        <v>0</v>
      </c>
      <c r="SUP27">
        <v>0</v>
      </c>
      <c r="SUQ27">
        <v>0</v>
      </c>
      <c r="SUR27">
        <v>0</v>
      </c>
      <c r="SUS27">
        <v>0</v>
      </c>
      <c r="SUT27">
        <v>0</v>
      </c>
      <c r="SUU27">
        <v>0</v>
      </c>
      <c r="SUV27">
        <v>0</v>
      </c>
      <c r="SUW27">
        <v>0</v>
      </c>
      <c r="SUX27">
        <v>0</v>
      </c>
      <c r="SUY27">
        <v>0</v>
      </c>
      <c r="SUZ27">
        <v>0</v>
      </c>
      <c r="SVA27">
        <v>0</v>
      </c>
      <c r="SVB27">
        <v>0</v>
      </c>
      <c r="SVC27">
        <v>0</v>
      </c>
      <c r="SVD27">
        <v>0</v>
      </c>
      <c r="SVE27">
        <v>0</v>
      </c>
      <c r="SVF27">
        <v>0</v>
      </c>
      <c r="SVG27">
        <v>0</v>
      </c>
      <c r="SVH27">
        <v>0</v>
      </c>
      <c r="SVI27">
        <v>0</v>
      </c>
      <c r="SVJ27">
        <v>0</v>
      </c>
      <c r="SVK27">
        <v>0</v>
      </c>
      <c r="SVL27">
        <v>0</v>
      </c>
      <c r="SVM27">
        <v>0</v>
      </c>
      <c r="SVN27">
        <v>0</v>
      </c>
      <c r="SVO27">
        <v>0</v>
      </c>
      <c r="SVP27">
        <v>0</v>
      </c>
      <c r="SVQ27">
        <v>0</v>
      </c>
      <c r="SVR27">
        <v>0</v>
      </c>
      <c r="SVS27">
        <v>0</v>
      </c>
      <c r="SVT27">
        <v>0</v>
      </c>
      <c r="SVU27">
        <v>0</v>
      </c>
      <c r="SVV27">
        <v>0</v>
      </c>
      <c r="SVW27">
        <v>0</v>
      </c>
      <c r="SVX27">
        <v>0</v>
      </c>
      <c r="SVY27">
        <v>0</v>
      </c>
      <c r="SVZ27">
        <v>0</v>
      </c>
      <c r="SWA27">
        <v>0</v>
      </c>
      <c r="SWB27">
        <v>0</v>
      </c>
      <c r="SWC27">
        <v>0</v>
      </c>
      <c r="SWD27">
        <v>0</v>
      </c>
      <c r="SWE27">
        <v>0</v>
      </c>
      <c r="SWF27">
        <v>0</v>
      </c>
      <c r="SWG27">
        <v>0</v>
      </c>
      <c r="SWH27">
        <v>0</v>
      </c>
      <c r="SWI27">
        <v>0</v>
      </c>
      <c r="SWJ27">
        <v>0</v>
      </c>
      <c r="SWK27">
        <v>0</v>
      </c>
      <c r="SWL27">
        <v>0</v>
      </c>
      <c r="SWM27">
        <v>0</v>
      </c>
      <c r="SWN27">
        <v>0</v>
      </c>
      <c r="SWO27">
        <v>0</v>
      </c>
      <c r="SWP27">
        <v>0</v>
      </c>
      <c r="SWQ27">
        <v>0</v>
      </c>
      <c r="SWR27">
        <v>0</v>
      </c>
      <c r="SWS27">
        <v>0</v>
      </c>
      <c r="SWT27">
        <v>0</v>
      </c>
      <c r="SWU27">
        <v>0</v>
      </c>
      <c r="SWV27">
        <v>0</v>
      </c>
      <c r="SWW27">
        <v>0</v>
      </c>
      <c r="SWX27">
        <v>0</v>
      </c>
      <c r="SWY27">
        <v>0</v>
      </c>
      <c r="SWZ27">
        <v>0</v>
      </c>
      <c r="SXA27">
        <v>0</v>
      </c>
      <c r="SXB27">
        <v>0</v>
      </c>
      <c r="SXC27">
        <v>0</v>
      </c>
      <c r="SXD27">
        <v>0</v>
      </c>
      <c r="SXE27">
        <v>0</v>
      </c>
      <c r="SXF27">
        <v>0</v>
      </c>
      <c r="SXG27">
        <v>0</v>
      </c>
      <c r="SXH27">
        <v>0</v>
      </c>
      <c r="SXI27">
        <v>0</v>
      </c>
      <c r="SXJ27">
        <v>0</v>
      </c>
      <c r="SXK27">
        <v>0</v>
      </c>
      <c r="SXL27">
        <v>0</v>
      </c>
      <c r="SXM27">
        <v>0</v>
      </c>
      <c r="SXN27">
        <v>0</v>
      </c>
      <c r="SXO27">
        <v>0</v>
      </c>
      <c r="SXP27">
        <v>0</v>
      </c>
      <c r="SXQ27">
        <v>0</v>
      </c>
      <c r="SXR27">
        <v>0</v>
      </c>
      <c r="SXS27">
        <v>0</v>
      </c>
      <c r="SXT27">
        <v>0</v>
      </c>
      <c r="SXU27">
        <v>0</v>
      </c>
      <c r="SXV27">
        <v>0</v>
      </c>
      <c r="SXW27">
        <v>0</v>
      </c>
      <c r="SXX27">
        <v>0</v>
      </c>
      <c r="SXY27">
        <v>0</v>
      </c>
      <c r="SXZ27">
        <v>0</v>
      </c>
      <c r="SYA27">
        <v>0</v>
      </c>
      <c r="SYB27">
        <v>0</v>
      </c>
      <c r="SYC27">
        <v>0</v>
      </c>
      <c r="SYD27">
        <v>0</v>
      </c>
      <c r="SYE27">
        <v>0</v>
      </c>
      <c r="SYF27">
        <v>0</v>
      </c>
      <c r="SYG27">
        <v>0</v>
      </c>
      <c r="SYH27">
        <v>0</v>
      </c>
      <c r="SYI27">
        <v>0</v>
      </c>
      <c r="SYJ27">
        <v>0</v>
      </c>
      <c r="SYK27">
        <v>0</v>
      </c>
      <c r="SYL27">
        <v>0</v>
      </c>
      <c r="SYM27">
        <v>0</v>
      </c>
      <c r="SYN27">
        <v>0</v>
      </c>
      <c r="SYO27">
        <v>0</v>
      </c>
      <c r="SYP27">
        <v>0</v>
      </c>
      <c r="SYQ27">
        <v>0</v>
      </c>
      <c r="SYR27">
        <v>0</v>
      </c>
      <c r="SYS27">
        <v>0</v>
      </c>
      <c r="SYT27">
        <v>0</v>
      </c>
      <c r="SYU27">
        <v>0</v>
      </c>
      <c r="SYV27">
        <v>0</v>
      </c>
      <c r="SYW27">
        <v>0</v>
      </c>
      <c r="SYX27">
        <v>0</v>
      </c>
      <c r="SYY27">
        <v>0</v>
      </c>
      <c r="SYZ27">
        <v>0</v>
      </c>
      <c r="SZA27">
        <v>0</v>
      </c>
      <c r="SZB27">
        <v>0</v>
      </c>
      <c r="SZC27">
        <v>0</v>
      </c>
      <c r="SZD27">
        <v>0</v>
      </c>
      <c r="SZE27">
        <v>0</v>
      </c>
      <c r="SZF27">
        <v>0</v>
      </c>
      <c r="SZG27">
        <v>0</v>
      </c>
      <c r="SZH27">
        <v>0</v>
      </c>
      <c r="SZI27">
        <v>0</v>
      </c>
      <c r="SZJ27">
        <v>0</v>
      </c>
      <c r="SZK27">
        <v>0</v>
      </c>
      <c r="SZL27">
        <v>0</v>
      </c>
      <c r="SZM27">
        <v>0</v>
      </c>
      <c r="SZN27">
        <v>0</v>
      </c>
      <c r="SZO27">
        <v>0</v>
      </c>
      <c r="SZP27">
        <v>0</v>
      </c>
      <c r="SZQ27">
        <v>0</v>
      </c>
      <c r="SZR27">
        <v>0</v>
      </c>
      <c r="SZS27">
        <v>0</v>
      </c>
      <c r="SZT27">
        <v>0</v>
      </c>
      <c r="SZU27">
        <v>0</v>
      </c>
      <c r="SZV27">
        <v>0</v>
      </c>
      <c r="SZW27">
        <v>0</v>
      </c>
      <c r="SZX27">
        <v>0</v>
      </c>
      <c r="SZY27">
        <v>0</v>
      </c>
      <c r="SZZ27">
        <v>0</v>
      </c>
      <c r="TAA27">
        <v>0</v>
      </c>
      <c r="TAB27">
        <v>0</v>
      </c>
      <c r="TAC27">
        <v>0</v>
      </c>
      <c r="TAD27">
        <v>0</v>
      </c>
      <c r="TAE27">
        <v>0</v>
      </c>
      <c r="TAF27">
        <v>0</v>
      </c>
      <c r="TAG27">
        <v>0</v>
      </c>
      <c r="TAH27">
        <v>0</v>
      </c>
      <c r="TAI27">
        <v>0</v>
      </c>
      <c r="TAJ27">
        <v>0</v>
      </c>
      <c r="TAK27">
        <v>0</v>
      </c>
      <c r="TAL27">
        <v>0</v>
      </c>
      <c r="TAM27">
        <v>0</v>
      </c>
      <c r="TAN27">
        <v>0</v>
      </c>
      <c r="TAO27">
        <v>0</v>
      </c>
      <c r="TAP27">
        <v>0</v>
      </c>
      <c r="TAQ27">
        <v>0</v>
      </c>
      <c r="TAR27">
        <v>0</v>
      </c>
      <c r="TAS27">
        <v>0</v>
      </c>
      <c r="TAT27">
        <v>0</v>
      </c>
      <c r="TAU27">
        <v>0</v>
      </c>
      <c r="TAV27">
        <v>0</v>
      </c>
      <c r="TAW27">
        <v>0</v>
      </c>
      <c r="TAX27">
        <v>0</v>
      </c>
      <c r="TAY27">
        <v>0</v>
      </c>
      <c r="TAZ27">
        <v>0</v>
      </c>
      <c r="TBA27">
        <v>0</v>
      </c>
      <c r="TBB27">
        <v>0</v>
      </c>
      <c r="TBC27">
        <v>0</v>
      </c>
      <c r="TBD27">
        <v>0</v>
      </c>
      <c r="TBE27">
        <v>0</v>
      </c>
      <c r="TBF27">
        <v>0</v>
      </c>
      <c r="TBG27">
        <v>0</v>
      </c>
      <c r="TBH27">
        <v>0</v>
      </c>
      <c r="TBI27">
        <v>0</v>
      </c>
      <c r="TBJ27">
        <v>0</v>
      </c>
      <c r="TBK27">
        <v>0</v>
      </c>
      <c r="TBL27">
        <v>0</v>
      </c>
      <c r="TBM27">
        <v>0</v>
      </c>
      <c r="TBN27">
        <v>0</v>
      </c>
      <c r="TBO27">
        <v>0</v>
      </c>
      <c r="TBP27">
        <v>0</v>
      </c>
      <c r="TBQ27">
        <v>0</v>
      </c>
      <c r="TBR27">
        <v>0</v>
      </c>
      <c r="TBS27">
        <v>0</v>
      </c>
      <c r="TBT27">
        <v>0</v>
      </c>
      <c r="TBU27">
        <v>0</v>
      </c>
      <c r="TBV27">
        <v>0</v>
      </c>
      <c r="TBW27">
        <v>0</v>
      </c>
      <c r="TBX27">
        <v>0</v>
      </c>
      <c r="TBY27">
        <v>0</v>
      </c>
      <c r="TBZ27">
        <v>0</v>
      </c>
      <c r="TCA27">
        <v>0</v>
      </c>
      <c r="TCB27">
        <v>0</v>
      </c>
      <c r="TCC27">
        <v>0</v>
      </c>
      <c r="TCD27">
        <v>0</v>
      </c>
      <c r="TCE27">
        <v>0</v>
      </c>
      <c r="TCF27">
        <v>0</v>
      </c>
      <c r="TCG27">
        <v>0</v>
      </c>
      <c r="TCH27">
        <v>0</v>
      </c>
      <c r="TCI27">
        <v>0</v>
      </c>
      <c r="TCJ27">
        <v>0</v>
      </c>
      <c r="TCK27">
        <v>0</v>
      </c>
      <c r="TCL27">
        <v>0</v>
      </c>
      <c r="TCM27">
        <v>0</v>
      </c>
      <c r="TCN27">
        <v>0</v>
      </c>
      <c r="TCO27">
        <v>0</v>
      </c>
      <c r="TCP27">
        <v>0</v>
      </c>
      <c r="TCQ27">
        <v>0</v>
      </c>
      <c r="TCR27">
        <v>0</v>
      </c>
      <c r="TCS27">
        <v>0</v>
      </c>
      <c r="TCT27">
        <v>0</v>
      </c>
      <c r="TCU27">
        <v>0</v>
      </c>
      <c r="TCV27">
        <v>0</v>
      </c>
      <c r="TCW27">
        <v>0</v>
      </c>
      <c r="TCX27">
        <v>0</v>
      </c>
      <c r="TCY27">
        <v>0</v>
      </c>
      <c r="TCZ27">
        <v>0</v>
      </c>
      <c r="TDA27">
        <v>0</v>
      </c>
      <c r="TDB27">
        <v>0</v>
      </c>
      <c r="TDC27">
        <v>0</v>
      </c>
      <c r="TDD27">
        <v>0</v>
      </c>
      <c r="TDE27">
        <v>0</v>
      </c>
      <c r="TDF27">
        <v>0</v>
      </c>
      <c r="TDG27">
        <v>0</v>
      </c>
      <c r="TDH27">
        <v>0</v>
      </c>
      <c r="TDI27">
        <v>0</v>
      </c>
      <c r="TDJ27">
        <v>0</v>
      </c>
      <c r="TDK27">
        <v>0</v>
      </c>
      <c r="TDL27">
        <v>0</v>
      </c>
      <c r="TDM27">
        <v>0</v>
      </c>
      <c r="TDN27">
        <v>0</v>
      </c>
      <c r="TDO27">
        <v>0</v>
      </c>
      <c r="TDP27">
        <v>0</v>
      </c>
      <c r="TDQ27">
        <v>0</v>
      </c>
      <c r="TDR27">
        <v>0</v>
      </c>
      <c r="TDS27">
        <v>0</v>
      </c>
      <c r="TDT27">
        <v>0</v>
      </c>
      <c r="TDU27">
        <v>0</v>
      </c>
      <c r="TDV27">
        <v>0</v>
      </c>
      <c r="TDW27">
        <v>0</v>
      </c>
      <c r="TDX27">
        <v>0</v>
      </c>
      <c r="TDY27">
        <v>0</v>
      </c>
      <c r="TDZ27">
        <v>0</v>
      </c>
      <c r="TEA27">
        <v>0</v>
      </c>
      <c r="TEB27">
        <v>0</v>
      </c>
      <c r="TEC27">
        <v>0</v>
      </c>
      <c r="TED27">
        <v>0</v>
      </c>
      <c r="TEE27">
        <v>0</v>
      </c>
      <c r="TEF27">
        <v>0</v>
      </c>
      <c r="TEG27">
        <v>0</v>
      </c>
      <c r="TEH27">
        <v>0</v>
      </c>
      <c r="TEI27">
        <v>0</v>
      </c>
      <c r="TEJ27">
        <v>0</v>
      </c>
      <c r="TEK27">
        <v>0</v>
      </c>
      <c r="TEL27">
        <v>0</v>
      </c>
      <c r="TEM27">
        <v>0</v>
      </c>
      <c r="TEN27">
        <v>0</v>
      </c>
      <c r="TEO27">
        <v>0</v>
      </c>
      <c r="TEP27">
        <v>0</v>
      </c>
      <c r="TEQ27">
        <v>0</v>
      </c>
      <c r="TER27">
        <v>0</v>
      </c>
      <c r="TES27">
        <v>0</v>
      </c>
      <c r="TET27">
        <v>0</v>
      </c>
      <c r="TEU27">
        <v>0</v>
      </c>
      <c r="TEV27">
        <v>0</v>
      </c>
      <c r="TEW27">
        <v>0</v>
      </c>
      <c r="TEX27">
        <v>0</v>
      </c>
      <c r="TEY27">
        <v>0</v>
      </c>
      <c r="TEZ27">
        <v>0</v>
      </c>
      <c r="TFA27">
        <v>0</v>
      </c>
      <c r="TFB27">
        <v>0</v>
      </c>
      <c r="TFC27">
        <v>0</v>
      </c>
      <c r="TFD27">
        <v>0</v>
      </c>
      <c r="TFE27">
        <v>0</v>
      </c>
      <c r="TFF27">
        <v>0</v>
      </c>
      <c r="TFG27">
        <v>0</v>
      </c>
      <c r="TFH27">
        <v>0</v>
      </c>
      <c r="TFI27">
        <v>0</v>
      </c>
      <c r="TFJ27">
        <v>0</v>
      </c>
      <c r="TFK27">
        <v>0</v>
      </c>
      <c r="TFL27">
        <v>0</v>
      </c>
      <c r="TFM27">
        <v>0</v>
      </c>
      <c r="TFN27">
        <v>0</v>
      </c>
      <c r="TFO27">
        <v>0</v>
      </c>
      <c r="TFP27">
        <v>0</v>
      </c>
      <c r="TFQ27">
        <v>0</v>
      </c>
      <c r="TFR27">
        <v>0</v>
      </c>
      <c r="TFS27">
        <v>0</v>
      </c>
      <c r="TFT27">
        <v>0</v>
      </c>
      <c r="TFU27">
        <v>0</v>
      </c>
      <c r="TFV27">
        <v>0</v>
      </c>
      <c r="TFW27">
        <v>0</v>
      </c>
      <c r="TFX27">
        <v>0</v>
      </c>
      <c r="TFY27">
        <v>0</v>
      </c>
      <c r="TFZ27">
        <v>0</v>
      </c>
      <c r="TGA27">
        <v>0</v>
      </c>
      <c r="TGB27">
        <v>0</v>
      </c>
      <c r="TGC27">
        <v>0</v>
      </c>
      <c r="TGD27">
        <v>0</v>
      </c>
      <c r="TGE27">
        <v>0</v>
      </c>
      <c r="TGF27">
        <v>0</v>
      </c>
      <c r="TGG27">
        <v>0</v>
      </c>
      <c r="TGH27">
        <v>0</v>
      </c>
      <c r="TGI27">
        <v>0</v>
      </c>
      <c r="TGJ27">
        <v>0</v>
      </c>
      <c r="TGK27">
        <v>0</v>
      </c>
      <c r="TGL27">
        <v>0</v>
      </c>
      <c r="TGM27">
        <v>0</v>
      </c>
      <c r="TGN27">
        <v>0</v>
      </c>
      <c r="TGO27">
        <v>0</v>
      </c>
      <c r="TGP27">
        <v>0</v>
      </c>
      <c r="TGQ27">
        <v>0</v>
      </c>
      <c r="TGR27">
        <v>0</v>
      </c>
      <c r="TGS27">
        <v>0</v>
      </c>
      <c r="TGT27">
        <v>0</v>
      </c>
      <c r="TGU27">
        <v>0</v>
      </c>
      <c r="TGV27">
        <v>0</v>
      </c>
      <c r="TGW27">
        <v>0</v>
      </c>
      <c r="TGX27">
        <v>0</v>
      </c>
      <c r="TGY27">
        <v>0</v>
      </c>
      <c r="TGZ27">
        <v>0</v>
      </c>
      <c r="THA27">
        <v>0</v>
      </c>
      <c r="THB27">
        <v>0</v>
      </c>
      <c r="THC27">
        <v>0</v>
      </c>
      <c r="THD27">
        <v>0</v>
      </c>
      <c r="THE27">
        <v>0</v>
      </c>
      <c r="THF27">
        <v>0</v>
      </c>
      <c r="THG27">
        <v>0</v>
      </c>
      <c r="THH27">
        <v>0</v>
      </c>
      <c r="THI27">
        <v>0</v>
      </c>
      <c r="THJ27">
        <v>0</v>
      </c>
      <c r="THK27">
        <v>0</v>
      </c>
      <c r="THL27">
        <v>0</v>
      </c>
      <c r="THM27">
        <v>0</v>
      </c>
      <c r="THN27">
        <v>0</v>
      </c>
      <c r="THO27">
        <v>0</v>
      </c>
      <c r="THP27">
        <v>0</v>
      </c>
      <c r="THQ27">
        <v>0</v>
      </c>
      <c r="THR27">
        <v>0</v>
      </c>
      <c r="THS27">
        <v>0</v>
      </c>
      <c r="THT27">
        <v>0</v>
      </c>
      <c r="THU27">
        <v>0</v>
      </c>
      <c r="THV27">
        <v>0</v>
      </c>
      <c r="THW27">
        <v>0</v>
      </c>
      <c r="THX27">
        <v>0</v>
      </c>
      <c r="THY27">
        <v>0</v>
      </c>
      <c r="THZ27">
        <v>0</v>
      </c>
      <c r="TIA27">
        <v>0</v>
      </c>
      <c r="TIB27">
        <v>0</v>
      </c>
      <c r="TIC27">
        <v>0</v>
      </c>
      <c r="TID27">
        <v>0</v>
      </c>
      <c r="TIE27">
        <v>0</v>
      </c>
      <c r="TIF27">
        <v>0</v>
      </c>
      <c r="TIG27">
        <v>0</v>
      </c>
      <c r="TIH27">
        <v>0</v>
      </c>
      <c r="TII27">
        <v>0</v>
      </c>
      <c r="TIJ27">
        <v>0</v>
      </c>
      <c r="TIK27">
        <v>0</v>
      </c>
      <c r="TIL27">
        <v>0</v>
      </c>
      <c r="TIM27">
        <v>0</v>
      </c>
      <c r="TIN27">
        <v>0</v>
      </c>
      <c r="TIO27">
        <v>0</v>
      </c>
      <c r="TIP27">
        <v>0</v>
      </c>
      <c r="TIQ27">
        <v>0</v>
      </c>
      <c r="TIR27">
        <v>0</v>
      </c>
      <c r="TIS27">
        <v>0</v>
      </c>
      <c r="TIT27">
        <v>0</v>
      </c>
      <c r="TIU27">
        <v>0</v>
      </c>
      <c r="TIV27">
        <v>0</v>
      </c>
      <c r="TIW27">
        <v>0</v>
      </c>
      <c r="TIX27">
        <v>0</v>
      </c>
      <c r="TIY27">
        <v>0</v>
      </c>
      <c r="TIZ27">
        <v>0</v>
      </c>
      <c r="TJA27">
        <v>0</v>
      </c>
      <c r="TJB27">
        <v>0</v>
      </c>
      <c r="TJC27">
        <v>0</v>
      </c>
      <c r="TJD27">
        <v>0</v>
      </c>
      <c r="TJE27">
        <v>0</v>
      </c>
      <c r="TJF27">
        <v>0</v>
      </c>
      <c r="TJG27">
        <v>0</v>
      </c>
      <c r="TJH27">
        <v>0</v>
      </c>
      <c r="TJI27">
        <v>0</v>
      </c>
      <c r="TJJ27">
        <v>0</v>
      </c>
      <c r="TJK27">
        <v>0</v>
      </c>
      <c r="TJL27">
        <v>0</v>
      </c>
      <c r="TJM27">
        <v>0</v>
      </c>
      <c r="TJN27">
        <v>0</v>
      </c>
      <c r="TJO27">
        <v>0</v>
      </c>
      <c r="TJP27">
        <v>0</v>
      </c>
      <c r="TJQ27">
        <v>0</v>
      </c>
      <c r="TJR27">
        <v>0</v>
      </c>
      <c r="TJS27">
        <v>0</v>
      </c>
      <c r="TJT27">
        <v>0</v>
      </c>
      <c r="TJU27">
        <v>0</v>
      </c>
      <c r="TJV27">
        <v>0</v>
      </c>
      <c r="TJW27">
        <v>0</v>
      </c>
      <c r="TJX27">
        <v>0</v>
      </c>
      <c r="TJY27">
        <v>0</v>
      </c>
      <c r="TJZ27">
        <v>0</v>
      </c>
      <c r="TKA27">
        <v>0</v>
      </c>
      <c r="TKB27">
        <v>0</v>
      </c>
      <c r="TKC27">
        <v>0</v>
      </c>
      <c r="TKD27">
        <v>0</v>
      </c>
      <c r="TKE27">
        <v>0</v>
      </c>
      <c r="TKF27">
        <v>0</v>
      </c>
      <c r="TKG27">
        <v>0</v>
      </c>
      <c r="TKH27">
        <v>0</v>
      </c>
      <c r="TKI27">
        <v>0</v>
      </c>
      <c r="TKJ27">
        <v>0</v>
      </c>
      <c r="TKK27">
        <v>0</v>
      </c>
      <c r="TKL27">
        <v>0</v>
      </c>
      <c r="TKM27">
        <v>0</v>
      </c>
      <c r="TKN27">
        <v>0</v>
      </c>
      <c r="TKO27">
        <v>0</v>
      </c>
      <c r="TKP27">
        <v>0</v>
      </c>
      <c r="TKQ27">
        <v>0</v>
      </c>
      <c r="TKR27">
        <v>0</v>
      </c>
      <c r="TKS27">
        <v>0</v>
      </c>
      <c r="TKT27">
        <v>0</v>
      </c>
      <c r="TKU27">
        <v>0</v>
      </c>
      <c r="TKV27">
        <v>0</v>
      </c>
      <c r="TKW27">
        <v>0</v>
      </c>
      <c r="TKX27">
        <v>0</v>
      </c>
      <c r="TKY27">
        <v>0</v>
      </c>
      <c r="TKZ27">
        <v>0</v>
      </c>
      <c r="TLA27">
        <v>0</v>
      </c>
      <c r="TLB27">
        <v>0</v>
      </c>
      <c r="TLC27">
        <v>0</v>
      </c>
      <c r="TLD27">
        <v>0</v>
      </c>
      <c r="TLE27">
        <v>0</v>
      </c>
      <c r="TLF27">
        <v>0</v>
      </c>
      <c r="TLG27">
        <v>0</v>
      </c>
      <c r="TLH27">
        <v>0</v>
      </c>
      <c r="TLI27">
        <v>0</v>
      </c>
      <c r="TLJ27">
        <v>0</v>
      </c>
      <c r="TLK27">
        <v>0</v>
      </c>
      <c r="TLL27">
        <v>0</v>
      </c>
      <c r="TLM27">
        <v>0</v>
      </c>
      <c r="TLN27">
        <v>0</v>
      </c>
      <c r="TLO27">
        <v>0</v>
      </c>
      <c r="TLP27">
        <v>0</v>
      </c>
      <c r="TLQ27">
        <v>0</v>
      </c>
      <c r="TLR27">
        <v>0</v>
      </c>
      <c r="TLS27">
        <v>0</v>
      </c>
      <c r="TLT27">
        <v>0</v>
      </c>
      <c r="TLU27">
        <v>0</v>
      </c>
      <c r="TLV27">
        <v>0</v>
      </c>
      <c r="TLW27">
        <v>0</v>
      </c>
      <c r="TLX27">
        <v>0</v>
      </c>
      <c r="TLY27">
        <v>0</v>
      </c>
      <c r="TLZ27">
        <v>0</v>
      </c>
      <c r="TMA27">
        <v>0</v>
      </c>
      <c r="TMB27">
        <v>0</v>
      </c>
      <c r="TMC27">
        <v>0</v>
      </c>
      <c r="TMD27">
        <v>0</v>
      </c>
      <c r="TME27">
        <v>0</v>
      </c>
      <c r="TMF27">
        <v>0</v>
      </c>
      <c r="TMG27">
        <v>0</v>
      </c>
      <c r="TMH27">
        <v>0</v>
      </c>
      <c r="TMI27">
        <v>0</v>
      </c>
      <c r="TMJ27">
        <v>0</v>
      </c>
      <c r="TMK27">
        <v>0</v>
      </c>
      <c r="TML27">
        <v>0</v>
      </c>
      <c r="TMM27">
        <v>0</v>
      </c>
      <c r="TMN27">
        <v>0</v>
      </c>
      <c r="TMO27">
        <v>0</v>
      </c>
      <c r="TMP27">
        <v>0</v>
      </c>
      <c r="TMQ27">
        <v>0</v>
      </c>
      <c r="TMR27">
        <v>0</v>
      </c>
      <c r="TMS27">
        <v>0</v>
      </c>
      <c r="TMT27">
        <v>0</v>
      </c>
      <c r="TMU27">
        <v>0</v>
      </c>
      <c r="TMV27">
        <v>0</v>
      </c>
      <c r="TMW27">
        <v>0</v>
      </c>
      <c r="TMX27">
        <v>0</v>
      </c>
      <c r="TMY27">
        <v>0</v>
      </c>
      <c r="TMZ27">
        <v>0</v>
      </c>
      <c r="TNA27">
        <v>0</v>
      </c>
      <c r="TNB27">
        <v>0</v>
      </c>
      <c r="TNC27">
        <v>0</v>
      </c>
      <c r="TND27">
        <v>0</v>
      </c>
      <c r="TNE27">
        <v>0</v>
      </c>
      <c r="TNF27">
        <v>0</v>
      </c>
      <c r="TNG27">
        <v>0</v>
      </c>
      <c r="TNH27">
        <v>0</v>
      </c>
      <c r="TNI27">
        <v>0</v>
      </c>
      <c r="TNJ27">
        <v>0</v>
      </c>
      <c r="TNK27">
        <v>0</v>
      </c>
      <c r="TNL27">
        <v>0</v>
      </c>
      <c r="TNM27">
        <v>0</v>
      </c>
      <c r="TNN27">
        <v>0</v>
      </c>
      <c r="TNO27">
        <v>0</v>
      </c>
      <c r="TNP27">
        <v>0</v>
      </c>
      <c r="TNQ27">
        <v>0</v>
      </c>
      <c r="TNR27">
        <v>0</v>
      </c>
      <c r="TNS27">
        <v>0</v>
      </c>
      <c r="TNT27">
        <v>0</v>
      </c>
      <c r="TNU27">
        <v>0</v>
      </c>
      <c r="TNV27">
        <v>0</v>
      </c>
      <c r="TNW27">
        <v>0</v>
      </c>
      <c r="TNX27">
        <v>0</v>
      </c>
      <c r="TNY27">
        <v>0</v>
      </c>
      <c r="TNZ27">
        <v>0</v>
      </c>
      <c r="TOA27">
        <v>0</v>
      </c>
      <c r="TOB27">
        <v>0</v>
      </c>
      <c r="TOC27">
        <v>0</v>
      </c>
      <c r="TOD27">
        <v>0</v>
      </c>
      <c r="TOE27">
        <v>0</v>
      </c>
      <c r="TOF27">
        <v>0</v>
      </c>
      <c r="TOG27">
        <v>0</v>
      </c>
      <c r="TOH27">
        <v>0</v>
      </c>
      <c r="TOI27">
        <v>0</v>
      </c>
      <c r="TOJ27">
        <v>0</v>
      </c>
      <c r="TOK27">
        <v>0</v>
      </c>
      <c r="TOL27">
        <v>0</v>
      </c>
      <c r="TOM27">
        <v>0</v>
      </c>
      <c r="TON27">
        <v>0</v>
      </c>
      <c r="TOO27">
        <v>0</v>
      </c>
      <c r="TOP27">
        <v>0</v>
      </c>
      <c r="TOQ27">
        <v>0</v>
      </c>
      <c r="TOR27">
        <v>0</v>
      </c>
      <c r="TOS27">
        <v>0</v>
      </c>
      <c r="TOT27">
        <v>0</v>
      </c>
      <c r="TOU27">
        <v>0</v>
      </c>
      <c r="TOV27">
        <v>0</v>
      </c>
      <c r="TOW27">
        <v>0</v>
      </c>
      <c r="TOX27">
        <v>0</v>
      </c>
      <c r="TOY27">
        <v>0</v>
      </c>
      <c r="TOZ27">
        <v>0</v>
      </c>
      <c r="TPA27">
        <v>0</v>
      </c>
      <c r="TPB27">
        <v>0</v>
      </c>
      <c r="TPC27">
        <v>0</v>
      </c>
      <c r="TPD27">
        <v>0</v>
      </c>
      <c r="TPE27">
        <v>0</v>
      </c>
      <c r="TPF27">
        <v>0</v>
      </c>
      <c r="TPG27">
        <v>0</v>
      </c>
      <c r="TPH27">
        <v>0</v>
      </c>
      <c r="TPI27">
        <v>0</v>
      </c>
      <c r="TPJ27">
        <v>0</v>
      </c>
      <c r="TPK27">
        <v>0</v>
      </c>
      <c r="TPL27">
        <v>0</v>
      </c>
      <c r="TPM27">
        <v>0</v>
      </c>
      <c r="TPN27">
        <v>0</v>
      </c>
      <c r="TPO27">
        <v>0</v>
      </c>
      <c r="TPP27">
        <v>0</v>
      </c>
      <c r="TPQ27">
        <v>0</v>
      </c>
      <c r="TPR27">
        <v>0</v>
      </c>
      <c r="TPS27">
        <v>0</v>
      </c>
      <c r="TPT27">
        <v>0</v>
      </c>
      <c r="TPU27">
        <v>0</v>
      </c>
      <c r="TPV27">
        <v>0</v>
      </c>
      <c r="TPW27">
        <v>0</v>
      </c>
      <c r="TPX27">
        <v>0</v>
      </c>
      <c r="TPY27">
        <v>0</v>
      </c>
      <c r="TPZ27">
        <v>0</v>
      </c>
      <c r="TQA27">
        <v>0</v>
      </c>
      <c r="TQB27">
        <v>0</v>
      </c>
      <c r="TQC27">
        <v>0</v>
      </c>
      <c r="TQD27">
        <v>0</v>
      </c>
      <c r="TQE27">
        <v>0</v>
      </c>
      <c r="TQF27">
        <v>0</v>
      </c>
      <c r="TQG27">
        <v>0</v>
      </c>
      <c r="TQH27">
        <v>0</v>
      </c>
      <c r="TQI27">
        <v>0</v>
      </c>
      <c r="TQJ27">
        <v>0</v>
      </c>
      <c r="TQK27">
        <v>0</v>
      </c>
      <c r="TQL27">
        <v>0</v>
      </c>
      <c r="TQM27">
        <v>0</v>
      </c>
      <c r="TQN27">
        <v>0</v>
      </c>
      <c r="TQO27">
        <v>0</v>
      </c>
      <c r="TQP27">
        <v>0</v>
      </c>
      <c r="TQQ27">
        <v>0</v>
      </c>
      <c r="TQR27">
        <v>0</v>
      </c>
      <c r="TQS27">
        <v>0</v>
      </c>
      <c r="TQT27">
        <v>0</v>
      </c>
      <c r="TQU27">
        <v>0</v>
      </c>
      <c r="TQV27">
        <v>0</v>
      </c>
      <c r="TQW27">
        <v>0</v>
      </c>
      <c r="TQX27">
        <v>0</v>
      </c>
      <c r="TQY27">
        <v>0</v>
      </c>
      <c r="TQZ27">
        <v>0</v>
      </c>
      <c r="TRA27">
        <v>0</v>
      </c>
      <c r="TRB27">
        <v>0</v>
      </c>
      <c r="TRC27">
        <v>0</v>
      </c>
      <c r="TRD27">
        <v>0</v>
      </c>
      <c r="TRE27">
        <v>0</v>
      </c>
      <c r="TRF27">
        <v>0</v>
      </c>
      <c r="TRG27">
        <v>0</v>
      </c>
      <c r="TRH27">
        <v>0</v>
      </c>
      <c r="TRI27">
        <v>0</v>
      </c>
      <c r="TRJ27">
        <v>0</v>
      </c>
      <c r="TRK27">
        <v>0</v>
      </c>
      <c r="TRL27">
        <v>0</v>
      </c>
      <c r="TRM27">
        <v>0</v>
      </c>
      <c r="TRN27">
        <v>0</v>
      </c>
      <c r="TRO27">
        <v>0</v>
      </c>
      <c r="TRP27">
        <v>0</v>
      </c>
      <c r="TRQ27">
        <v>0</v>
      </c>
      <c r="TRR27">
        <v>0</v>
      </c>
      <c r="TRS27">
        <v>0</v>
      </c>
      <c r="TRT27">
        <v>0</v>
      </c>
      <c r="TRU27">
        <v>0</v>
      </c>
      <c r="TRV27">
        <v>0</v>
      </c>
      <c r="TRW27">
        <v>0</v>
      </c>
      <c r="TRX27">
        <v>0</v>
      </c>
      <c r="TRY27">
        <v>0</v>
      </c>
      <c r="TRZ27">
        <v>0</v>
      </c>
      <c r="TSA27">
        <v>0</v>
      </c>
      <c r="TSB27">
        <v>0</v>
      </c>
      <c r="TSC27">
        <v>0</v>
      </c>
      <c r="TSD27">
        <v>0</v>
      </c>
      <c r="TSE27">
        <v>0</v>
      </c>
      <c r="TSF27">
        <v>0</v>
      </c>
      <c r="TSG27">
        <v>0</v>
      </c>
      <c r="TSH27">
        <v>0</v>
      </c>
      <c r="TSI27">
        <v>0</v>
      </c>
      <c r="TSJ27">
        <v>0</v>
      </c>
      <c r="TSK27">
        <v>0</v>
      </c>
      <c r="TSL27">
        <v>0</v>
      </c>
      <c r="TSM27">
        <v>0</v>
      </c>
      <c r="TSN27">
        <v>0</v>
      </c>
      <c r="TSO27">
        <v>0</v>
      </c>
      <c r="TSP27">
        <v>0</v>
      </c>
      <c r="TSQ27">
        <v>0</v>
      </c>
      <c r="TSR27">
        <v>0</v>
      </c>
      <c r="TSS27">
        <v>0</v>
      </c>
      <c r="TST27">
        <v>0</v>
      </c>
      <c r="TSU27">
        <v>0</v>
      </c>
      <c r="TSV27">
        <v>0</v>
      </c>
      <c r="TSW27">
        <v>0</v>
      </c>
      <c r="TSX27">
        <v>0</v>
      </c>
      <c r="TSY27">
        <v>0</v>
      </c>
      <c r="TSZ27">
        <v>0</v>
      </c>
      <c r="TTA27">
        <v>0</v>
      </c>
      <c r="TTB27">
        <v>0</v>
      </c>
      <c r="TTC27">
        <v>0</v>
      </c>
      <c r="TTD27">
        <v>0</v>
      </c>
      <c r="TTE27">
        <v>0</v>
      </c>
      <c r="TTF27">
        <v>0</v>
      </c>
      <c r="TTG27">
        <v>0</v>
      </c>
      <c r="TTH27">
        <v>0</v>
      </c>
      <c r="TTI27">
        <v>0</v>
      </c>
      <c r="TTJ27">
        <v>0</v>
      </c>
      <c r="TTK27">
        <v>0</v>
      </c>
      <c r="TTL27">
        <v>0</v>
      </c>
      <c r="TTM27">
        <v>0</v>
      </c>
      <c r="TTN27">
        <v>0</v>
      </c>
      <c r="TTO27">
        <v>0</v>
      </c>
      <c r="TTP27">
        <v>0</v>
      </c>
      <c r="TTQ27">
        <v>0</v>
      </c>
      <c r="TTR27">
        <v>0</v>
      </c>
      <c r="TTS27">
        <v>0</v>
      </c>
      <c r="TTT27">
        <v>0</v>
      </c>
      <c r="TTU27">
        <v>0</v>
      </c>
      <c r="TTV27">
        <v>0</v>
      </c>
      <c r="TTW27">
        <v>0</v>
      </c>
      <c r="TTX27">
        <v>0</v>
      </c>
      <c r="TTY27">
        <v>0</v>
      </c>
      <c r="TTZ27">
        <v>0</v>
      </c>
      <c r="TUA27">
        <v>0</v>
      </c>
      <c r="TUB27">
        <v>0</v>
      </c>
      <c r="TUC27">
        <v>0</v>
      </c>
      <c r="TUD27">
        <v>0</v>
      </c>
      <c r="TUE27">
        <v>0</v>
      </c>
      <c r="TUF27">
        <v>0</v>
      </c>
      <c r="TUG27">
        <v>0</v>
      </c>
      <c r="TUH27">
        <v>0</v>
      </c>
      <c r="TUI27">
        <v>0</v>
      </c>
      <c r="TUJ27">
        <v>0</v>
      </c>
      <c r="TUK27">
        <v>0</v>
      </c>
      <c r="TUL27">
        <v>0</v>
      </c>
      <c r="TUM27">
        <v>0</v>
      </c>
      <c r="TUN27">
        <v>0</v>
      </c>
      <c r="TUO27">
        <v>0</v>
      </c>
      <c r="TUP27">
        <v>0</v>
      </c>
      <c r="TUQ27">
        <v>0</v>
      </c>
      <c r="TUR27">
        <v>0</v>
      </c>
      <c r="TUS27">
        <v>0</v>
      </c>
      <c r="TUT27">
        <v>0</v>
      </c>
      <c r="TUU27">
        <v>0</v>
      </c>
      <c r="TUV27">
        <v>0</v>
      </c>
      <c r="TUW27">
        <v>0</v>
      </c>
      <c r="TUX27">
        <v>0</v>
      </c>
      <c r="TUY27">
        <v>0</v>
      </c>
      <c r="TUZ27">
        <v>0</v>
      </c>
      <c r="TVA27">
        <v>0</v>
      </c>
      <c r="TVB27">
        <v>0</v>
      </c>
      <c r="TVC27">
        <v>0</v>
      </c>
      <c r="TVD27">
        <v>0</v>
      </c>
      <c r="TVE27">
        <v>0</v>
      </c>
      <c r="TVF27">
        <v>0</v>
      </c>
      <c r="TVG27">
        <v>0</v>
      </c>
      <c r="TVH27">
        <v>0</v>
      </c>
      <c r="TVI27">
        <v>0</v>
      </c>
      <c r="TVJ27">
        <v>0</v>
      </c>
      <c r="TVK27">
        <v>0</v>
      </c>
      <c r="TVL27">
        <v>0</v>
      </c>
      <c r="TVM27">
        <v>0</v>
      </c>
      <c r="TVN27">
        <v>0</v>
      </c>
      <c r="TVO27">
        <v>0</v>
      </c>
      <c r="TVP27">
        <v>0</v>
      </c>
      <c r="TVQ27">
        <v>0</v>
      </c>
      <c r="TVR27">
        <v>0</v>
      </c>
      <c r="TVS27">
        <v>0</v>
      </c>
      <c r="TVT27">
        <v>0</v>
      </c>
      <c r="TVU27">
        <v>0</v>
      </c>
      <c r="TVV27">
        <v>0</v>
      </c>
      <c r="TVW27">
        <v>0</v>
      </c>
      <c r="TVX27">
        <v>0</v>
      </c>
      <c r="TVY27">
        <v>0</v>
      </c>
      <c r="TVZ27">
        <v>0</v>
      </c>
      <c r="TWA27">
        <v>0</v>
      </c>
      <c r="TWB27">
        <v>0</v>
      </c>
      <c r="TWC27">
        <v>0</v>
      </c>
      <c r="TWD27">
        <v>0</v>
      </c>
      <c r="TWE27">
        <v>0</v>
      </c>
      <c r="TWF27">
        <v>0</v>
      </c>
      <c r="TWG27">
        <v>0</v>
      </c>
      <c r="TWH27">
        <v>0</v>
      </c>
      <c r="TWI27">
        <v>0</v>
      </c>
      <c r="TWJ27">
        <v>0</v>
      </c>
      <c r="TWK27">
        <v>0</v>
      </c>
      <c r="TWL27">
        <v>0</v>
      </c>
      <c r="TWM27">
        <v>0</v>
      </c>
      <c r="TWN27">
        <v>0</v>
      </c>
      <c r="TWO27">
        <v>0</v>
      </c>
      <c r="TWP27">
        <v>0</v>
      </c>
      <c r="TWQ27">
        <v>0</v>
      </c>
      <c r="TWR27">
        <v>0</v>
      </c>
      <c r="TWS27">
        <v>0</v>
      </c>
      <c r="TWT27">
        <v>0</v>
      </c>
      <c r="TWU27">
        <v>0</v>
      </c>
      <c r="TWV27">
        <v>0</v>
      </c>
      <c r="TWW27">
        <v>0</v>
      </c>
      <c r="TWX27">
        <v>0</v>
      </c>
      <c r="TWY27">
        <v>0</v>
      </c>
      <c r="TWZ27">
        <v>0</v>
      </c>
      <c r="TXA27">
        <v>0</v>
      </c>
      <c r="TXB27">
        <v>0</v>
      </c>
      <c r="TXC27">
        <v>0</v>
      </c>
      <c r="TXD27">
        <v>0</v>
      </c>
      <c r="TXE27">
        <v>0</v>
      </c>
      <c r="TXF27">
        <v>0</v>
      </c>
      <c r="TXG27">
        <v>0</v>
      </c>
      <c r="TXH27">
        <v>0</v>
      </c>
      <c r="TXI27">
        <v>0</v>
      </c>
      <c r="TXJ27">
        <v>0</v>
      </c>
      <c r="TXK27">
        <v>0</v>
      </c>
      <c r="TXL27">
        <v>0</v>
      </c>
      <c r="TXM27">
        <v>0</v>
      </c>
      <c r="TXN27">
        <v>0</v>
      </c>
      <c r="TXO27">
        <v>0</v>
      </c>
      <c r="TXP27">
        <v>0</v>
      </c>
      <c r="TXQ27">
        <v>0</v>
      </c>
      <c r="TXR27">
        <v>0</v>
      </c>
      <c r="TXS27">
        <v>0</v>
      </c>
      <c r="TXT27">
        <v>0</v>
      </c>
      <c r="TXU27">
        <v>0</v>
      </c>
      <c r="TXV27">
        <v>0</v>
      </c>
      <c r="TXW27">
        <v>0</v>
      </c>
      <c r="TXX27">
        <v>0</v>
      </c>
      <c r="TXY27">
        <v>0</v>
      </c>
      <c r="TXZ27">
        <v>0</v>
      </c>
      <c r="TYA27">
        <v>0</v>
      </c>
      <c r="TYB27">
        <v>0</v>
      </c>
      <c r="TYC27">
        <v>0</v>
      </c>
      <c r="TYD27">
        <v>0</v>
      </c>
      <c r="TYE27">
        <v>0</v>
      </c>
      <c r="TYF27">
        <v>0</v>
      </c>
      <c r="TYG27">
        <v>0</v>
      </c>
      <c r="TYH27">
        <v>0</v>
      </c>
      <c r="TYI27">
        <v>0</v>
      </c>
      <c r="TYJ27">
        <v>0</v>
      </c>
      <c r="TYK27">
        <v>0</v>
      </c>
      <c r="TYL27">
        <v>0</v>
      </c>
      <c r="TYM27">
        <v>0</v>
      </c>
      <c r="TYN27">
        <v>0</v>
      </c>
      <c r="TYO27">
        <v>0</v>
      </c>
      <c r="TYP27">
        <v>0</v>
      </c>
      <c r="TYQ27">
        <v>0</v>
      </c>
      <c r="TYR27">
        <v>0</v>
      </c>
      <c r="TYS27">
        <v>0</v>
      </c>
      <c r="TYT27">
        <v>0</v>
      </c>
      <c r="TYU27">
        <v>0</v>
      </c>
      <c r="TYV27">
        <v>0</v>
      </c>
      <c r="TYW27">
        <v>0</v>
      </c>
      <c r="TYX27">
        <v>0</v>
      </c>
      <c r="TYY27">
        <v>0</v>
      </c>
      <c r="TYZ27">
        <v>0</v>
      </c>
      <c r="TZA27">
        <v>0</v>
      </c>
      <c r="TZB27">
        <v>0</v>
      </c>
      <c r="TZC27">
        <v>0</v>
      </c>
      <c r="TZD27">
        <v>0</v>
      </c>
      <c r="TZE27">
        <v>0</v>
      </c>
      <c r="TZF27">
        <v>0</v>
      </c>
      <c r="TZG27">
        <v>0</v>
      </c>
      <c r="TZH27">
        <v>0</v>
      </c>
      <c r="TZI27">
        <v>0</v>
      </c>
      <c r="TZJ27">
        <v>0</v>
      </c>
      <c r="TZK27">
        <v>0</v>
      </c>
      <c r="TZL27">
        <v>0</v>
      </c>
      <c r="TZM27">
        <v>0</v>
      </c>
      <c r="TZN27">
        <v>0</v>
      </c>
      <c r="TZO27">
        <v>0</v>
      </c>
      <c r="TZP27">
        <v>0</v>
      </c>
      <c r="TZQ27">
        <v>0</v>
      </c>
      <c r="TZR27">
        <v>0</v>
      </c>
      <c r="TZS27">
        <v>0</v>
      </c>
      <c r="TZT27">
        <v>0</v>
      </c>
      <c r="TZU27">
        <v>0</v>
      </c>
      <c r="TZV27">
        <v>0</v>
      </c>
      <c r="TZW27">
        <v>0</v>
      </c>
      <c r="TZX27">
        <v>0</v>
      </c>
      <c r="TZY27">
        <v>0</v>
      </c>
      <c r="TZZ27">
        <v>0</v>
      </c>
      <c r="UAA27">
        <v>0</v>
      </c>
      <c r="UAB27">
        <v>0</v>
      </c>
      <c r="UAC27">
        <v>0</v>
      </c>
      <c r="UAD27">
        <v>0</v>
      </c>
      <c r="UAE27">
        <v>0</v>
      </c>
      <c r="UAF27">
        <v>0</v>
      </c>
      <c r="UAG27">
        <v>0</v>
      </c>
      <c r="UAH27">
        <v>0</v>
      </c>
      <c r="UAI27">
        <v>0</v>
      </c>
      <c r="UAJ27">
        <v>0</v>
      </c>
      <c r="UAK27">
        <v>0</v>
      </c>
      <c r="UAL27">
        <v>0</v>
      </c>
      <c r="UAM27">
        <v>0</v>
      </c>
      <c r="UAN27">
        <v>0</v>
      </c>
      <c r="UAO27">
        <v>0</v>
      </c>
      <c r="UAP27">
        <v>0</v>
      </c>
      <c r="UAQ27">
        <v>0</v>
      </c>
      <c r="UAR27">
        <v>0</v>
      </c>
      <c r="UAS27">
        <v>0</v>
      </c>
      <c r="UAT27">
        <v>0</v>
      </c>
      <c r="UAU27">
        <v>0</v>
      </c>
      <c r="UAV27">
        <v>0</v>
      </c>
      <c r="UAW27">
        <v>0</v>
      </c>
      <c r="UAX27">
        <v>0</v>
      </c>
      <c r="UAY27">
        <v>0</v>
      </c>
      <c r="UAZ27">
        <v>0</v>
      </c>
      <c r="UBA27">
        <v>0</v>
      </c>
      <c r="UBB27">
        <v>0</v>
      </c>
      <c r="UBC27">
        <v>0</v>
      </c>
      <c r="UBD27">
        <v>0</v>
      </c>
      <c r="UBE27">
        <v>0</v>
      </c>
      <c r="UBF27">
        <v>0</v>
      </c>
      <c r="UBG27">
        <v>0</v>
      </c>
      <c r="UBH27">
        <v>0</v>
      </c>
      <c r="UBI27">
        <v>0</v>
      </c>
      <c r="UBJ27">
        <v>0</v>
      </c>
      <c r="UBK27">
        <v>0</v>
      </c>
      <c r="UBL27">
        <v>0</v>
      </c>
      <c r="UBM27">
        <v>0</v>
      </c>
      <c r="UBN27">
        <v>0</v>
      </c>
      <c r="UBO27">
        <v>0</v>
      </c>
      <c r="UBP27">
        <v>0</v>
      </c>
      <c r="UBQ27">
        <v>0</v>
      </c>
      <c r="UBR27">
        <v>0</v>
      </c>
      <c r="UBS27">
        <v>0</v>
      </c>
      <c r="UBT27">
        <v>0</v>
      </c>
      <c r="UBU27">
        <v>0</v>
      </c>
      <c r="UBV27">
        <v>0</v>
      </c>
      <c r="UBW27">
        <v>0</v>
      </c>
      <c r="UBX27">
        <v>0</v>
      </c>
      <c r="UBY27">
        <v>0</v>
      </c>
      <c r="UBZ27">
        <v>0</v>
      </c>
      <c r="UCA27">
        <v>0</v>
      </c>
      <c r="UCB27">
        <v>0</v>
      </c>
      <c r="UCC27">
        <v>0</v>
      </c>
      <c r="UCD27">
        <v>0</v>
      </c>
      <c r="UCE27">
        <v>0</v>
      </c>
      <c r="UCF27">
        <v>0</v>
      </c>
      <c r="UCG27">
        <v>0</v>
      </c>
      <c r="UCH27">
        <v>0</v>
      </c>
      <c r="UCI27">
        <v>0</v>
      </c>
      <c r="UCJ27">
        <v>0</v>
      </c>
      <c r="UCK27">
        <v>0</v>
      </c>
      <c r="UCL27">
        <v>0</v>
      </c>
      <c r="UCM27">
        <v>0</v>
      </c>
      <c r="UCN27">
        <v>0</v>
      </c>
      <c r="UCO27">
        <v>0</v>
      </c>
      <c r="UCP27">
        <v>0</v>
      </c>
      <c r="UCQ27">
        <v>0</v>
      </c>
      <c r="UCR27">
        <v>0</v>
      </c>
      <c r="UCS27">
        <v>0</v>
      </c>
      <c r="UCT27">
        <v>0</v>
      </c>
      <c r="UCU27">
        <v>0</v>
      </c>
      <c r="UCV27">
        <v>0</v>
      </c>
      <c r="UCW27">
        <v>0</v>
      </c>
      <c r="UCX27">
        <v>0</v>
      </c>
      <c r="UCY27">
        <v>0</v>
      </c>
      <c r="UCZ27">
        <v>0</v>
      </c>
      <c r="UDA27">
        <v>0</v>
      </c>
      <c r="UDB27">
        <v>0</v>
      </c>
      <c r="UDC27">
        <v>0</v>
      </c>
      <c r="UDD27">
        <v>0</v>
      </c>
      <c r="UDE27">
        <v>0</v>
      </c>
      <c r="UDF27">
        <v>0</v>
      </c>
      <c r="UDG27">
        <v>0</v>
      </c>
      <c r="UDH27">
        <v>0</v>
      </c>
      <c r="UDI27">
        <v>0</v>
      </c>
      <c r="UDJ27">
        <v>0</v>
      </c>
      <c r="UDK27">
        <v>0</v>
      </c>
      <c r="UDL27">
        <v>0</v>
      </c>
      <c r="UDM27">
        <v>0</v>
      </c>
      <c r="UDN27">
        <v>0</v>
      </c>
      <c r="UDO27">
        <v>0</v>
      </c>
      <c r="UDP27">
        <v>0</v>
      </c>
      <c r="UDQ27">
        <v>0</v>
      </c>
      <c r="UDR27">
        <v>0</v>
      </c>
      <c r="UDS27">
        <v>0</v>
      </c>
      <c r="UDT27">
        <v>0</v>
      </c>
      <c r="UDU27">
        <v>0</v>
      </c>
      <c r="UDV27">
        <v>0</v>
      </c>
      <c r="UDW27">
        <v>0</v>
      </c>
      <c r="UDX27">
        <v>0</v>
      </c>
      <c r="UDY27">
        <v>0</v>
      </c>
      <c r="UDZ27">
        <v>0</v>
      </c>
      <c r="UEA27">
        <v>0</v>
      </c>
      <c r="UEB27">
        <v>0</v>
      </c>
      <c r="UEC27">
        <v>0</v>
      </c>
      <c r="UED27">
        <v>0</v>
      </c>
      <c r="UEE27">
        <v>0</v>
      </c>
      <c r="UEF27">
        <v>0</v>
      </c>
      <c r="UEG27">
        <v>0</v>
      </c>
      <c r="UEH27">
        <v>0</v>
      </c>
      <c r="UEI27">
        <v>0</v>
      </c>
      <c r="UEJ27">
        <v>0</v>
      </c>
      <c r="UEK27">
        <v>0</v>
      </c>
      <c r="UEL27">
        <v>0</v>
      </c>
      <c r="UEM27">
        <v>0</v>
      </c>
      <c r="UEN27">
        <v>0</v>
      </c>
      <c r="UEO27">
        <v>0</v>
      </c>
      <c r="UEP27">
        <v>0</v>
      </c>
      <c r="UEQ27">
        <v>0</v>
      </c>
      <c r="UER27">
        <v>0</v>
      </c>
      <c r="UES27">
        <v>0</v>
      </c>
      <c r="UET27">
        <v>0</v>
      </c>
      <c r="UEU27">
        <v>0</v>
      </c>
      <c r="UEV27">
        <v>0</v>
      </c>
      <c r="UEW27">
        <v>0</v>
      </c>
      <c r="UEX27">
        <v>0</v>
      </c>
      <c r="UEY27">
        <v>0</v>
      </c>
      <c r="UEZ27">
        <v>0</v>
      </c>
      <c r="UFA27">
        <v>0</v>
      </c>
      <c r="UFB27">
        <v>0</v>
      </c>
      <c r="UFC27">
        <v>0</v>
      </c>
      <c r="UFD27">
        <v>0</v>
      </c>
      <c r="UFE27">
        <v>0</v>
      </c>
      <c r="UFF27">
        <v>0</v>
      </c>
      <c r="UFG27">
        <v>0</v>
      </c>
      <c r="UFH27">
        <v>0</v>
      </c>
      <c r="UFI27">
        <v>0</v>
      </c>
      <c r="UFJ27">
        <v>0</v>
      </c>
      <c r="UFK27">
        <v>0</v>
      </c>
      <c r="UFL27">
        <v>0</v>
      </c>
      <c r="UFM27">
        <v>0</v>
      </c>
      <c r="UFN27">
        <v>0</v>
      </c>
      <c r="UFO27">
        <v>0</v>
      </c>
      <c r="UFP27">
        <v>0</v>
      </c>
      <c r="UFQ27">
        <v>0</v>
      </c>
      <c r="UFR27">
        <v>0</v>
      </c>
      <c r="UFS27">
        <v>0</v>
      </c>
      <c r="UFT27">
        <v>0</v>
      </c>
      <c r="UFU27">
        <v>0</v>
      </c>
      <c r="UFV27">
        <v>0</v>
      </c>
      <c r="UFW27">
        <v>0</v>
      </c>
      <c r="UFX27">
        <v>0</v>
      </c>
      <c r="UFY27">
        <v>0</v>
      </c>
      <c r="UFZ27">
        <v>0</v>
      </c>
      <c r="UGA27">
        <v>0</v>
      </c>
      <c r="UGB27">
        <v>0</v>
      </c>
      <c r="UGC27">
        <v>0</v>
      </c>
      <c r="UGD27">
        <v>0</v>
      </c>
      <c r="UGE27">
        <v>0</v>
      </c>
      <c r="UGF27">
        <v>0</v>
      </c>
      <c r="UGG27">
        <v>0</v>
      </c>
      <c r="UGH27">
        <v>0</v>
      </c>
      <c r="UGI27">
        <v>0</v>
      </c>
      <c r="UGJ27">
        <v>0</v>
      </c>
      <c r="UGK27">
        <v>0</v>
      </c>
      <c r="UGL27">
        <v>0</v>
      </c>
      <c r="UGM27">
        <v>0</v>
      </c>
      <c r="UGN27">
        <v>0</v>
      </c>
      <c r="UGO27">
        <v>0</v>
      </c>
      <c r="UGP27">
        <v>0</v>
      </c>
      <c r="UGQ27">
        <v>0</v>
      </c>
      <c r="UGR27">
        <v>0</v>
      </c>
      <c r="UGS27">
        <v>0</v>
      </c>
      <c r="UGT27">
        <v>0</v>
      </c>
      <c r="UGU27">
        <v>0</v>
      </c>
      <c r="UGV27">
        <v>0</v>
      </c>
      <c r="UGW27">
        <v>0</v>
      </c>
      <c r="UGX27">
        <v>0</v>
      </c>
      <c r="UGY27">
        <v>0</v>
      </c>
      <c r="UGZ27">
        <v>0</v>
      </c>
      <c r="UHA27">
        <v>0</v>
      </c>
      <c r="UHB27">
        <v>0</v>
      </c>
      <c r="UHC27">
        <v>0</v>
      </c>
      <c r="UHD27">
        <v>0</v>
      </c>
      <c r="UHE27">
        <v>0</v>
      </c>
      <c r="UHF27">
        <v>0</v>
      </c>
      <c r="UHG27">
        <v>0</v>
      </c>
      <c r="UHH27">
        <v>0</v>
      </c>
      <c r="UHI27">
        <v>0</v>
      </c>
      <c r="UHJ27">
        <v>0</v>
      </c>
      <c r="UHK27">
        <v>0</v>
      </c>
      <c r="UHL27">
        <v>0</v>
      </c>
      <c r="UHM27">
        <v>0</v>
      </c>
      <c r="UHN27">
        <v>0</v>
      </c>
      <c r="UHO27">
        <v>0</v>
      </c>
      <c r="UHP27">
        <v>0</v>
      </c>
      <c r="UHQ27">
        <v>0</v>
      </c>
      <c r="UHR27">
        <v>0</v>
      </c>
      <c r="UHS27">
        <v>0</v>
      </c>
      <c r="UHT27">
        <v>0</v>
      </c>
      <c r="UHU27">
        <v>0</v>
      </c>
      <c r="UHV27">
        <v>0</v>
      </c>
      <c r="UHW27">
        <v>0</v>
      </c>
      <c r="UHX27">
        <v>0</v>
      </c>
      <c r="UHY27">
        <v>0</v>
      </c>
      <c r="UHZ27">
        <v>0</v>
      </c>
      <c r="UIA27">
        <v>0</v>
      </c>
      <c r="UIB27">
        <v>0</v>
      </c>
      <c r="UIC27">
        <v>0</v>
      </c>
      <c r="UID27">
        <v>0</v>
      </c>
      <c r="UIE27">
        <v>0</v>
      </c>
      <c r="UIF27">
        <v>0</v>
      </c>
      <c r="UIG27">
        <v>0</v>
      </c>
      <c r="UIH27">
        <v>0</v>
      </c>
      <c r="UII27">
        <v>0</v>
      </c>
      <c r="UIJ27">
        <v>0</v>
      </c>
      <c r="UIK27">
        <v>0</v>
      </c>
      <c r="UIL27">
        <v>0</v>
      </c>
      <c r="UIM27">
        <v>0</v>
      </c>
      <c r="UIN27">
        <v>0</v>
      </c>
      <c r="UIO27">
        <v>0</v>
      </c>
      <c r="UIP27">
        <v>0</v>
      </c>
      <c r="UIQ27">
        <v>0</v>
      </c>
      <c r="UIR27">
        <v>0</v>
      </c>
      <c r="UIS27">
        <v>0</v>
      </c>
      <c r="UIT27">
        <v>0</v>
      </c>
      <c r="UIU27">
        <v>0</v>
      </c>
      <c r="UIV27">
        <v>0</v>
      </c>
      <c r="UIW27">
        <v>0</v>
      </c>
      <c r="UIX27">
        <v>0</v>
      </c>
      <c r="UIY27">
        <v>0</v>
      </c>
      <c r="UIZ27">
        <v>0</v>
      </c>
      <c r="UJA27">
        <v>0</v>
      </c>
      <c r="UJB27">
        <v>0</v>
      </c>
      <c r="UJC27">
        <v>0</v>
      </c>
      <c r="UJD27">
        <v>0</v>
      </c>
      <c r="UJE27">
        <v>0</v>
      </c>
      <c r="UJF27">
        <v>0</v>
      </c>
      <c r="UJG27">
        <v>0</v>
      </c>
      <c r="UJH27">
        <v>0</v>
      </c>
      <c r="UJI27">
        <v>0</v>
      </c>
      <c r="UJJ27">
        <v>0</v>
      </c>
      <c r="UJK27">
        <v>0</v>
      </c>
      <c r="UJL27">
        <v>0</v>
      </c>
      <c r="UJM27">
        <v>0</v>
      </c>
      <c r="UJN27">
        <v>0</v>
      </c>
      <c r="UJO27">
        <v>0</v>
      </c>
      <c r="UJP27">
        <v>0</v>
      </c>
      <c r="UJQ27">
        <v>0</v>
      </c>
      <c r="UJR27">
        <v>0</v>
      </c>
      <c r="UJS27">
        <v>0</v>
      </c>
      <c r="UJT27">
        <v>0</v>
      </c>
      <c r="UJU27">
        <v>0</v>
      </c>
      <c r="UJV27">
        <v>0</v>
      </c>
      <c r="UJW27">
        <v>0</v>
      </c>
      <c r="UJX27">
        <v>0</v>
      </c>
      <c r="UJY27">
        <v>0</v>
      </c>
      <c r="UJZ27">
        <v>0</v>
      </c>
      <c r="UKA27">
        <v>0</v>
      </c>
      <c r="UKB27">
        <v>0</v>
      </c>
      <c r="UKC27">
        <v>0</v>
      </c>
      <c r="UKD27">
        <v>0</v>
      </c>
      <c r="UKE27">
        <v>0</v>
      </c>
      <c r="UKF27">
        <v>0</v>
      </c>
      <c r="UKG27">
        <v>0</v>
      </c>
      <c r="UKH27">
        <v>0</v>
      </c>
      <c r="UKI27">
        <v>0</v>
      </c>
      <c r="UKJ27">
        <v>0</v>
      </c>
      <c r="UKK27">
        <v>0</v>
      </c>
      <c r="UKL27">
        <v>0</v>
      </c>
      <c r="UKM27">
        <v>0</v>
      </c>
      <c r="UKN27">
        <v>0</v>
      </c>
      <c r="UKO27">
        <v>0</v>
      </c>
      <c r="UKP27">
        <v>0</v>
      </c>
      <c r="UKQ27">
        <v>0</v>
      </c>
      <c r="UKR27">
        <v>0</v>
      </c>
      <c r="UKS27">
        <v>0</v>
      </c>
      <c r="UKT27">
        <v>0</v>
      </c>
      <c r="UKU27">
        <v>0</v>
      </c>
      <c r="UKV27">
        <v>0</v>
      </c>
      <c r="UKW27">
        <v>0</v>
      </c>
      <c r="UKX27">
        <v>0</v>
      </c>
      <c r="UKY27">
        <v>0</v>
      </c>
      <c r="UKZ27">
        <v>0</v>
      </c>
      <c r="ULA27">
        <v>0</v>
      </c>
      <c r="ULB27">
        <v>0</v>
      </c>
      <c r="ULC27">
        <v>0</v>
      </c>
      <c r="ULD27">
        <v>0</v>
      </c>
      <c r="ULE27">
        <v>0</v>
      </c>
      <c r="ULF27">
        <v>0</v>
      </c>
      <c r="ULG27">
        <v>0</v>
      </c>
      <c r="ULH27">
        <v>0</v>
      </c>
      <c r="ULI27">
        <v>0</v>
      </c>
      <c r="ULJ27">
        <v>0</v>
      </c>
      <c r="ULK27">
        <v>0</v>
      </c>
      <c r="ULL27">
        <v>0</v>
      </c>
      <c r="ULM27">
        <v>0</v>
      </c>
      <c r="ULN27">
        <v>0</v>
      </c>
      <c r="ULO27">
        <v>0</v>
      </c>
      <c r="ULP27">
        <v>0</v>
      </c>
      <c r="ULQ27">
        <v>0</v>
      </c>
      <c r="ULR27">
        <v>0</v>
      </c>
      <c r="ULS27">
        <v>0</v>
      </c>
      <c r="ULT27">
        <v>0</v>
      </c>
      <c r="ULU27">
        <v>0</v>
      </c>
      <c r="ULV27">
        <v>0</v>
      </c>
      <c r="ULW27">
        <v>0</v>
      </c>
      <c r="ULX27">
        <v>0</v>
      </c>
      <c r="ULY27">
        <v>0</v>
      </c>
      <c r="ULZ27">
        <v>0</v>
      </c>
      <c r="UMA27">
        <v>0</v>
      </c>
      <c r="UMB27">
        <v>0</v>
      </c>
      <c r="UMC27">
        <v>0</v>
      </c>
      <c r="UMD27">
        <v>0</v>
      </c>
      <c r="UME27">
        <v>0</v>
      </c>
      <c r="UMF27">
        <v>0</v>
      </c>
      <c r="UMG27">
        <v>0</v>
      </c>
      <c r="UMH27">
        <v>0</v>
      </c>
      <c r="UMI27">
        <v>0</v>
      </c>
      <c r="UMJ27">
        <v>0</v>
      </c>
      <c r="UMK27">
        <v>0</v>
      </c>
      <c r="UML27">
        <v>0</v>
      </c>
      <c r="UMM27">
        <v>0</v>
      </c>
      <c r="UMN27">
        <v>0</v>
      </c>
      <c r="UMO27">
        <v>0</v>
      </c>
      <c r="UMP27">
        <v>0</v>
      </c>
      <c r="UMQ27">
        <v>0</v>
      </c>
      <c r="UMR27">
        <v>0</v>
      </c>
      <c r="UMS27">
        <v>0</v>
      </c>
      <c r="UMT27">
        <v>0</v>
      </c>
      <c r="UMU27">
        <v>0</v>
      </c>
      <c r="UMV27">
        <v>0</v>
      </c>
      <c r="UMW27">
        <v>0</v>
      </c>
      <c r="UMX27">
        <v>0</v>
      </c>
      <c r="UMY27">
        <v>0</v>
      </c>
      <c r="UMZ27">
        <v>0</v>
      </c>
      <c r="UNA27">
        <v>0</v>
      </c>
      <c r="UNB27">
        <v>0</v>
      </c>
      <c r="UNC27">
        <v>0</v>
      </c>
      <c r="UND27">
        <v>0</v>
      </c>
      <c r="UNE27">
        <v>0</v>
      </c>
      <c r="UNF27">
        <v>0</v>
      </c>
      <c r="UNG27">
        <v>0</v>
      </c>
      <c r="UNH27">
        <v>0</v>
      </c>
      <c r="UNI27">
        <v>0</v>
      </c>
      <c r="UNJ27">
        <v>0</v>
      </c>
      <c r="UNK27">
        <v>0</v>
      </c>
      <c r="UNL27">
        <v>0</v>
      </c>
      <c r="UNM27">
        <v>0</v>
      </c>
      <c r="UNN27">
        <v>0</v>
      </c>
      <c r="UNO27">
        <v>0</v>
      </c>
      <c r="UNP27">
        <v>0</v>
      </c>
      <c r="UNQ27">
        <v>0</v>
      </c>
      <c r="UNR27">
        <v>0</v>
      </c>
      <c r="UNS27">
        <v>0</v>
      </c>
      <c r="UNT27">
        <v>0</v>
      </c>
      <c r="UNU27">
        <v>0</v>
      </c>
      <c r="UNV27">
        <v>0</v>
      </c>
      <c r="UNW27">
        <v>0</v>
      </c>
      <c r="UNX27">
        <v>0</v>
      </c>
      <c r="UNY27">
        <v>0</v>
      </c>
      <c r="UNZ27">
        <v>0</v>
      </c>
      <c r="UOA27">
        <v>0</v>
      </c>
      <c r="UOB27">
        <v>0</v>
      </c>
      <c r="UOC27">
        <v>0</v>
      </c>
      <c r="UOD27">
        <v>0</v>
      </c>
      <c r="UOE27">
        <v>0</v>
      </c>
      <c r="UOF27">
        <v>0</v>
      </c>
      <c r="UOG27">
        <v>0</v>
      </c>
      <c r="UOH27">
        <v>0</v>
      </c>
      <c r="UOI27">
        <v>0</v>
      </c>
      <c r="UOJ27">
        <v>0</v>
      </c>
      <c r="UOK27">
        <v>0</v>
      </c>
      <c r="UOL27">
        <v>0</v>
      </c>
      <c r="UOM27">
        <v>0</v>
      </c>
      <c r="UON27">
        <v>0</v>
      </c>
      <c r="UOO27">
        <v>0</v>
      </c>
      <c r="UOP27">
        <v>0</v>
      </c>
      <c r="UOQ27">
        <v>0</v>
      </c>
      <c r="UOR27">
        <v>0</v>
      </c>
      <c r="UOS27">
        <v>0</v>
      </c>
      <c r="UOT27">
        <v>0</v>
      </c>
      <c r="UOU27">
        <v>0</v>
      </c>
      <c r="UOV27">
        <v>0</v>
      </c>
      <c r="UOW27">
        <v>0</v>
      </c>
      <c r="UOX27">
        <v>0</v>
      </c>
      <c r="UOY27">
        <v>0</v>
      </c>
      <c r="UOZ27">
        <v>0</v>
      </c>
      <c r="UPA27">
        <v>0</v>
      </c>
      <c r="UPB27">
        <v>0</v>
      </c>
      <c r="UPC27">
        <v>0</v>
      </c>
      <c r="UPD27">
        <v>0</v>
      </c>
      <c r="UPE27">
        <v>0</v>
      </c>
      <c r="UPF27">
        <v>0</v>
      </c>
      <c r="UPG27">
        <v>0</v>
      </c>
      <c r="UPH27">
        <v>0</v>
      </c>
      <c r="UPI27">
        <v>0</v>
      </c>
      <c r="UPJ27">
        <v>0</v>
      </c>
      <c r="UPK27">
        <v>0</v>
      </c>
      <c r="UPL27">
        <v>0</v>
      </c>
      <c r="UPM27">
        <v>0</v>
      </c>
      <c r="UPN27">
        <v>0</v>
      </c>
      <c r="UPO27">
        <v>0</v>
      </c>
      <c r="UPP27">
        <v>0</v>
      </c>
      <c r="UPQ27">
        <v>0</v>
      </c>
      <c r="UPR27">
        <v>0</v>
      </c>
      <c r="UPS27">
        <v>0</v>
      </c>
      <c r="UPT27">
        <v>0</v>
      </c>
      <c r="UPU27">
        <v>0</v>
      </c>
      <c r="UPV27">
        <v>0</v>
      </c>
      <c r="UPW27">
        <v>0</v>
      </c>
      <c r="UPX27">
        <v>0</v>
      </c>
      <c r="UPY27">
        <v>0</v>
      </c>
      <c r="UPZ27">
        <v>0</v>
      </c>
      <c r="UQA27">
        <v>0</v>
      </c>
      <c r="UQB27">
        <v>0</v>
      </c>
      <c r="UQC27">
        <v>0</v>
      </c>
      <c r="UQD27">
        <v>0</v>
      </c>
      <c r="UQE27">
        <v>0</v>
      </c>
      <c r="UQF27">
        <v>0</v>
      </c>
      <c r="UQG27">
        <v>0</v>
      </c>
      <c r="UQH27">
        <v>0</v>
      </c>
      <c r="UQI27">
        <v>0</v>
      </c>
      <c r="UQJ27">
        <v>0</v>
      </c>
      <c r="UQK27">
        <v>0</v>
      </c>
      <c r="UQL27">
        <v>0</v>
      </c>
      <c r="UQM27">
        <v>0</v>
      </c>
      <c r="UQN27">
        <v>0</v>
      </c>
      <c r="UQO27">
        <v>0</v>
      </c>
      <c r="UQP27">
        <v>0</v>
      </c>
      <c r="UQQ27">
        <v>0</v>
      </c>
      <c r="UQR27">
        <v>0</v>
      </c>
      <c r="UQS27">
        <v>0</v>
      </c>
      <c r="UQT27">
        <v>0</v>
      </c>
      <c r="UQU27">
        <v>0</v>
      </c>
      <c r="UQV27">
        <v>0</v>
      </c>
      <c r="UQW27">
        <v>0</v>
      </c>
      <c r="UQX27">
        <v>0</v>
      </c>
      <c r="UQY27">
        <v>0</v>
      </c>
      <c r="UQZ27">
        <v>0</v>
      </c>
      <c r="URA27">
        <v>0</v>
      </c>
      <c r="URB27">
        <v>0</v>
      </c>
      <c r="URC27">
        <v>0</v>
      </c>
      <c r="URD27">
        <v>0</v>
      </c>
      <c r="URE27">
        <v>0</v>
      </c>
      <c r="URF27">
        <v>0</v>
      </c>
      <c r="URG27">
        <v>0</v>
      </c>
      <c r="URH27">
        <v>0</v>
      </c>
      <c r="URI27">
        <v>0</v>
      </c>
      <c r="URJ27">
        <v>0</v>
      </c>
      <c r="URK27">
        <v>0</v>
      </c>
      <c r="URL27">
        <v>0</v>
      </c>
      <c r="URM27">
        <v>0</v>
      </c>
      <c r="URN27">
        <v>0</v>
      </c>
      <c r="URO27">
        <v>0</v>
      </c>
      <c r="URP27">
        <v>0</v>
      </c>
      <c r="URQ27">
        <v>0</v>
      </c>
      <c r="URR27">
        <v>0</v>
      </c>
      <c r="URS27">
        <v>0</v>
      </c>
      <c r="URT27">
        <v>0</v>
      </c>
      <c r="URU27">
        <v>0</v>
      </c>
      <c r="URV27">
        <v>0</v>
      </c>
      <c r="URW27">
        <v>0</v>
      </c>
      <c r="URX27">
        <v>0</v>
      </c>
      <c r="URY27">
        <v>0</v>
      </c>
      <c r="URZ27">
        <v>0</v>
      </c>
      <c r="USA27">
        <v>0</v>
      </c>
      <c r="USB27">
        <v>0</v>
      </c>
      <c r="USC27">
        <v>0</v>
      </c>
      <c r="USD27">
        <v>0</v>
      </c>
      <c r="USE27">
        <v>0</v>
      </c>
      <c r="USF27">
        <v>0</v>
      </c>
      <c r="USG27">
        <v>0</v>
      </c>
      <c r="USH27">
        <v>0</v>
      </c>
      <c r="USI27">
        <v>0</v>
      </c>
      <c r="USJ27">
        <v>0</v>
      </c>
      <c r="USK27">
        <v>0</v>
      </c>
      <c r="USL27">
        <v>0</v>
      </c>
      <c r="USM27">
        <v>0</v>
      </c>
      <c r="USN27">
        <v>0</v>
      </c>
      <c r="USO27">
        <v>0</v>
      </c>
      <c r="USP27">
        <v>0</v>
      </c>
      <c r="USQ27">
        <v>0</v>
      </c>
      <c r="USR27">
        <v>0</v>
      </c>
      <c r="USS27">
        <v>0</v>
      </c>
      <c r="UST27">
        <v>0</v>
      </c>
      <c r="USU27">
        <v>0</v>
      </c>
      <c r="USV27">
        <v>0</v>
      </c>
      <c r="USW27">
        <v>0</v>
      </c>
      <c r="USX27">
        <v>0</v>
      </c>
      <c r="USY27">
        <v>0</v>
      </c>
      <c r="USZ27">
        <v>0</v>
      </c>
      <c r="UTA27">
        <v>0</v>
      </c>
      <c r="UTB27">
        <v>0</v>
      </c>
      <c r="UTC27">
        <v>0</v>
      </c>
      <c r="UTD27">
        <v>0</v>
      </c>
      <c r="UTE27">
        <v>0</v>
      </c>
      <c r="UTF27">
        <v>0</v>
      </c>
      <c r="UTG27">
        <v>0</v>
      </c>
      <c r="UTH27">
        <v>0</v>
      </c>
      <c r="UTI27">
        <v>0</v>
      </c>
      <c r="UTJ27">
        <v>0</v>
      </c>
      <c r="UTK27">
        <v>0</v>
      </c>
      <c r="UTL27">
        <v>0</v>
      </c>
      <c r="UTM27">
        <v>0</v>
      </c>
      <c r="UTN27">
        <v>0</v>
      </c>
      <c r="UTO27">
        <v>0</v>
      </c>
      <c r="UTP27">
        <v>0</v>
      </c>
      <c r="UTQ27">
        <v>0</v>
      </c>
      <c r="UTR27">
        <v>0</v>
      </c>
      <c r="UTS27">
        <v>0</v>
      </c>
      <c r="UTT27">
        <v>0</v>
      </c>
      <c r="UTU27">
        <v>0</v>
      </c>
      <c r="UTV27">
        <v>0</v>
      </c>
      <c r="UTW27">
        <v>0</v>
      </c>
      <c r="UTX27">
        <v>0</v>
      </c>
      <c r="UTY27">
        <v>0</v>
      </c>
      <c r="UTZ27">
        <v>0</v>
      </c>
      <c r="UUA27">
        <v>0</v>
      </c>
      <c r="UUB27">
        <v>0</v>
      </c>
      <c r="UUC27">
        <v>0</v>
      </c>
      <c r="UUD27">
        <v>0</v>
      </c>
      <c r="UUE27">
        <v>0</v>
      </c>
      <c r="UUF27">
        <v>0</v>
      </c>
      <c r="UUG27">
        <v>0</v>
      </c>
      <c r="UUH27">
        <v>0</v>
      </c>
      <c r="UUI27">
        <v>0</v>
      </c>
      <c r="UUJ27">
        <v>0</v>
      </c>
      <c r="UUK27">
        <v>0</v>
      </c>
      <c r="UUL27">
        <v>0</v>
      </c>
      <c r="UUM27">
        <v>0</v>
      </c>
      <c r="UUN27">
        <v>0</v>
      </c>
      <c r="UUO27">
        <v>0</v>
      </c>
      <c r="UUP27">
        <v>0</v>
      </c>
      <c r="UUQ27">
        <v>0</v>
      </c>
      <c r="UUR27">
        <v>0</v>
      </c>
      <c r="UUS27">
        <v>0</v>
      </c>
      <c r="UUT27">
        <v>0</v>
      </c>
      <c r="UUU27">
        <v>0</v>
      </c>
      <c r="UUV27">
        <v>0</v>
      </c>
      <c r="UUW27">
        <v>0</v>
      </c>
      <c r="UUX27">
        <v>0</v>
      </c>
      <c r="UUY27">
        <v>0</v>
      </c>
      <c r="UUZ27">
        <v>0</v>
      </c>
      <c r="UVA27">
        <v>0</v>
      </c>
      <c r="UVB27">
        <v>0</v>
      </c>
      <c r="UVC27">
        <v>0</v>
      </c>
      <c r="UVD27">
        <v>0</v>
      </c>
      <c r="UVE27">
        <v>0</v>
      </c>
      <c r="UVF27">
        <v>0</v>
      </c>
      <c r="UVG27">
        <v>0</v>
      </c>
      <c r="UVH27">
        <v>0</v>
      </c>
      <c r="UVI27">
        <v>0</v>
      </c>
      <c r="UVJ27">
        <v>0</v>
      </c>
      <c r="UVK27">
        <v>0</v>
      </c>
      <c r="UVL27">
        <v>0</v>
      </c>
      <c r="UVM27">
        <v>0</v>
      </c>
      <c r="UVN27">
        <v>0</v>
      </c>
      <c r="UVO27">
        <v>0</v>
      </c>
      <c r="UVP27">
        <v>0</v>
      </c>
      <c r="UVQ27">
        <v>0</v>
      </c>
      <c r="UVR27">
        <v>0</v>
      </c>
      <c r="UVS27">
        <v>0</v>
      </c>
      <c r="UVT27">
        <v>0</v>
      </c>
      <c r="UVU27">
        <v>0</v>
      </c>
      <c r="UVV27">
        <v>0</v>
      </c>
      <c r="UVW27">
        <v>0</v>
      </c>
      <c r="UVX27">
        <v>0</v>
      </c>
      <c r="UVY27">
        <v>0</v>
      </c>
      <c r="UVZ27">
        <v>0</v>
      </c>
      <c r="UWA27">
        <v>0</v>
      </c>
      <c r="UWB27">
        <v>0</v>
      </c>
      <c r="UWC27">
        <v>0</v>
      </c>
      <c r="UWD27">
        <v>0</v>
      </c>
      <c r="UWE27">
        <v>0</v>
      </c>
      <c r="UWF27">
        <v>0</v>
      </c>
      <c r="UWG27">
        <v>0</v>
      </c>
      <c r="UWH27">
        <v>0</v>
      </c>
      <c r="UWI27">
        <v>0</v>
      </c>
      <c r="UWJ27">
        <v>0</v>
      </c>
      <c r="UWK27">
        <v>0</v>
      </c>
      <c r="UWL27">
        <v>0</v>
      </c>
      <c r="UWM27">
        <v>0</v>
      </c>
      <c r="UWN27">
        <v>0</v>
      </c>
      <c r="UWO27">
        <v>0</v>
      </c>
      <c r="UWP27">
        <v>0</v>
      </c>
      <c r="UWQ27">
        <v>0</v>
      </c>
      <c r="UWR27">
        <v>0</v>
      </c>
      <c r="UWS27">
        <v>0</v>
      </c>
      <c r="UWT27">
        <v>0</v>
      </c>
      <c r="UWU27">
        <v>0</v>
      </c>
      <c r="UWV27">
        <v>0</v>
      </c>
      <c r="UWW27">
        <v>0</v>
      </c>
      <c r="UWX27">
        <v>0</v>
      </c>
      <c r="UWY27">
        <v>0</v>
      </c>
      <c r="UWZ27">
        <v>0</v>
      </c>
      <c r="UXA27">
        <v>0</v>
      </c>
      <c r="UXB27">
        <v>0</v>
      </c>
      <c r="UXC27">
        <v>0</v>
      </c>
      <c r="UXD27">
        <v>0</v>
      </c>
      <c r="UXE27">
        <v>0</v>
      </c>
      <c r="UXF27">
        <v>0</v>
      </c>
      <c r="UXG27">
        <v>0</v>
      </c>
      <c r="UXH27">
        <v>0</v>
      </c>
      <c r="UXI27">
        <v>0</v>
      </c>
      <c r="UXJ27">
        <v>0</v>
      </c>
      <c r="UXK27">
        <v>0</v>
      </c>
      <c r="UXL27">
        <v>0</v>
      </c>
      <c r="UXM27">
        <v>0</v>
      </c>
      <c r="UXN27">
        <v>0</v>
      </c>
      <c r="UXO27">
        <v>0</v>
      </c>
      <c r="UXP27">
        <v>0</v>
      </c>
      <c r="UXQ27">
        <v>0</v>
      </c>
      <c r="UXR27">
        <v>0</v>
      </c>
      <c r="UXS27">
        <v>0</v>
      </c>
      <c r="UXT27">
        <v>0</v>
      </c>
      <c r="UXU27">
        <v>0</v>
      </c>
      <c r="UXV27">
        <v>0</v>
      </c>
      <c r="UXW27">
        <v>0</v>
      </c>
      <c r="UXX27">
        <v>0</v>
      </c>
      <c r="UXY27">
        <v>0</v>
      </c>
      <c r="UXZ27">
        <v>0</v>
      </c>
      <c r="UYA27">
        <v>0</v>
      </c>
      <c r="UYB27">
        <v>0</v>
      </c>
      <c r="UYC27">
        <v>0</v>
      </c>
      <c r="UYD27">
        <v>0</v>
      </c>
      <c r="UYE27">
        <v>0</v>
      </c>
      <c r="UYF27">
        <v>0</v>
      </c>
      <c r="UYG27">
        <v>0</v>
      </c>
      <c r="UYH27">
        <v>0</v>
      </c>
      <c r="UYI27">
        <v>0</v>
      </c>
      <c r="UYJ27">
        <v>0</v>
      </c>
      <c r="UYK27">
        <v>0</v>
      </c>
      <c r="UYL27">
        <v>0</v>
      </c>
      <c r="UYM27">
        <v>0</v>
      </c>
      <c r="UYN27">
        <v>0</v>
      </c>
      <c r="UYO27">
        <v>0</v>
      </c>
      <c r="UYP27">
        <v>0</v>
      </c>
      <c r="UYQ27">
        <v>0</v>
      </c>
      <c r="UYR27">
        <v>0</v>
      </c>
      <c r="UYS27">
        <v>0</v>
      </c>
      <c r="UYT27">
        <v>0</v>
      </c>
      <c r="UYU27">
        <v>0</v>
      </c>
      <c r="UYV27">
        <v>0</v>
      </c>
      <c r="UYW27">
        <v>0</v>
      </c>
      <c r="UYX27">
        <v>0</v>
      </c>
      <c r="UYY27">
        <v>0</v>
      </c>
      <c r="UYZ27">
        <v>0</v>
      </c>
      <c r="UZA27">
        <v>0</v>
      </c>
      <c r="UZB27">
        <v>0</v>
      </c>
      <c r="UZC27">
        <v>0</v>
      </c>
      <c r="UZD27">
        <v>0</v>
      </c>
      <c r="UZE27">
        <v>0</v>
      </c>
      <c r="UZF27">
        <v>0</v>
      </c>
      <c r="UZG27">
        <v>0</v>
      </c>
      <c r="UZH27">
        <v>0</v>
      </c>
      <c r="UZI27">
        <v>0</v>
      </c>
      <c r="UZJ27">
        <v>0</v>
      </c>
      <c r="UZK27">
        <v>0</v>
      </c>
      <c r="UZL27">
        <v>0</v>
      </c>
      <c r="UZM27">
        <v>0</v>
      </c>
      <c r="UZN27">
        <v>0</v>
      </c>
      <c r="UZO27">
        <v>0</v>
      </c>
      <c r="UZP27">
        <v>0</v>
      </c>
      <c r="UZQ27">
        <v>0</v>
      </c>
      <c r="UZR27">
        <v>0</v>
      </c>
      <c r="UZS27">
        <v>0</v>
      </c>
      <c r="UZT27">
        <v>0</v>
      </c>
      <c r="UZU27">
        <v>0</v>
      </c>
      <c r="UZV27">
        <v>0</v>
      </c>
      <c r="UZW27">
        <v>0</v>
      </c>
      <c r="UZX27">
        <v>0</v>
      </c>
      <c r="UZY27">
        <v>0</v>
      </c>
      <c r="UZZ27">
        <v>0</v>
      </c>
      <c r="VAA27">
        <v>0</v>
      </c>
      <c r="VAB27">
        <v>0</v>
      </c>
      <c r="VAC27">
        <v>0</v>
      </c>
      <c r="VAD27">
        <v>0</v>
      </c>
      <c r="VAE27">
        <v>0</v>
      </c>
      <c r="VAF27">
        <v>0</v>
      </c>
      <c r="VAG27">
        <v>0</v>
      </c>
      <c r="VAH27">
        <v>0</v>
      </c>
      <c r="VAI27">
        <v>0</v>
      </c>
      <c r="VAJ27">
        <v>0</v>
      </c>
      <c r="VAK27">
        <v>0</v>
      </c>
      <c r="VAL27">
        <v>0</v>
      </c>
      <c r="VAM27">
        <v>0</v>
      </c>
      <c r="VAN27">
        <v>0</v>
      </c>
      <c r="VAO27">
        <v>0</v>
      </c>
      <c r="VAP27">
        <v>0</v>
      </c>
      <c r="VAQ27">
        <v>0</v>
      </c>
      <c r="VAR27">
        <v>0</v>
      </c>
      <c r="VAS27">
        <v>0</v>
      </c>
      <c r="VAT27">
        <v>0</v>
      </c>
      <c r="VAU27">
        <v>0</v>
      </c>
      <c r="VAV27">
        <v>0</v>
      </c>
      <c r="VAW27">
        <v>0</v>
      </c>
      <c r="VAX27">
        <v>0</v>
      </c>
      <c r="VAY27">
        <v>0</v>
      </c>
      <c r="VAZ27">
        <v>0</v>
      </c>
      <c r="VBA27">
        <v>0</v>
      </c>
      <c r="VBB27">
        <v>0</v>
      </c>
      <c r="VBC27">
        <v>0</v>
      </c>
      <c r="VBD27">
        <v>0</v>
      </c>
      <c r="VBE27">
        <v>0</v>
      </c>
      <c r="VBF27">
        <v>0</v>
      </c>
      <c r="VBG27">
        <v>0</v>
      </c>
      <c r="VBH27">
        <v>0</v>
      </c>
      <c r="VBI27">
        <v>0</v>
      </c>
      <c r="VBJ27">
        <v>0</v>
      </c>
      <c r="VBK27">
        <v>0</v>
      </c>
      <c r="VBL27">
        <v>0</v>
      </c>
      <c r="VBM27">
        <v>0</v>
      </c>
      <c r="VBN27">
        <v>0</v>
      </c>
      <c r="VBO27">
        <v>0</v>
      </c>
      <c r="VBP27">
        <v>0</v>
      </c>
      <c r="VBQ27">
        <v>0</v>
      </c>
      <c r="VBR27">
        <v>0</v>
      </c>
      <c r="VBS27">
        <v>0</v>
      </c>
      <c r="VBT27">
        <v>0</v>
      </c>
      <c r="VBU27">
        <v>0</v>
      </c>
      <c r="VBV27">
        <v>0</v>
      </c>
      <c r="VBW27">
        <v>0</v>
      </c>
      <c r="VBX27">
        <v>0</v>
      </c>
      <c r="VBY27">
        <v>0</v>
      </c>
      <c r="VBZ27">
        <v>0</v>
      </c>
      <c r="VCA27">
        <v>0</v>
      </c>
      <c r="VCB27">
        <v>0</v>
      </c>
      <c r="VCC27">
        <v>0</v>
      </c>
      <c r="VCD27">
        <v>0</v>
      </c>
      <c r="VCE27">
        <v>0</v>
      </c>
      <c r="VCF27">
        <v>0</v>
      </c>
      <c r="VCG27">
        <v>0</v>
      </c>
      <c r="VCH27">
        <v>0</v>
      </c>
      <c r="VCI27">
        <v>0</v>
      </c>
      <c r="VCJ27">
        <v>0</v>
      </c>
      <c r="VCK27">
        <v>0</v>
      </c>
      <c r="VCL27">
        <v>0</v>
      </c>
      <c r="VCM27">
        <v>0</v>
      </c>
      <c r="VCN27">
        <v>0</v>
      </c>
      <c r="VCO27">
        <v>0</v>
      </c>
      <c r="VCP27">
        <v>0</v>
      </c>
      <c r="VCQ27">
        <v>0</v>
      </c>
      <c r="VCR27">
        <v>0</v>
      </c>
      <c r="VCS27">
        <v>0</v>
      </c>
      <c r="VCT27">
        <v>0</v>
      </c>
      <c r="VCU27">
        <v>0</v>
      </c>
      <c r="VCV27">
        <v>0</v>
      </c>
      <c r="VCW27">
        <v>0</v>
      </c>
      <c r="VCX27">
        <v>0</v>
      </c>
      <c r="VCY27">
        <v>0</v>
      </c>
      <c r="VCZ27">
        <v>0</v>
      </c>
      <c r="VDA27">
        <v>0</v>
      </c>
      <c r="VDB27">
        <v>0</v>
      </c>
      <c r="VDC27">
        <v>0</v>
      </c>
      <c r="VDD27">
        <v>0</v>
      </c>
      <c r="VDE27">
        <v>0</v>
      </c>
      <c r="VDF27">
        <v>0</v>
      </c>
      <c r="VDG27">
        <v>0</v>
      </c>
      <c r="VDH27">
        <v>0</v>
      </c>
      <c r="VDI27">
        <v>0</v>
      </c>
      <c r="VDJ27">
        <v>0</v>
      </c>
      <c r="VDK27">
        <v>0</v>
      </c>
      <c r="VDL27">
        <v>0</v>
      </c>
      <c r="VDM27">
        <v>0</v>
      </c>
      <c r="VDN27">
        <v>0</v>
      </c>
      <c r="VDO27">
        <v>0</v>
      </c>
      <c r="VDP27">
        <v>0</v>
      </c>
      <c r="VDQ27">
        <v>0</v>
      </c>
      <c r="VDR27">
        <v>0</v>
      </c>
      <c r="VDS27">
        <v>0</v>
      </c>
      <c r="VDT27">
        <v>0</v>
      </c>
      <c r="VDU27">
        <v>0</v>
      </c>
      <c r="VDV27">
        <v>0</v>
      </c>
      <c r="VDW27">
        <v>0</v>
      </c>
      <c r="VDX27">
        <v>0</v>
      </c>
      <c r="VDY27">
        <v>0</v>
      </c>
      <c r="VDZ27">
        <v>0</v>
      </c>
      <c r="VEA27">
        <v>0</v>
      </c>
      <c r="VEB27">
        <v>0</v>
      </c>
      <c r="VEC27">
        <v>0</v>
      </c>
      <c r="VED27">
        <v>0</v>
      </c>
      <c r="VEE27">
        <v>0</v>
      </c>
      <c r="VEF27">
        <v>0</v>
      </c>
      <c r="VEG27">
        <v>0</v>
      </c>
      <c r="VEH27">
        <v>0</v>
      </c>
      <c r="VEI27">
        <v>0</v>
      </c>
      <c r="VEJ27">
        <v>0</v>
      </c>
      <c r="VEK27">
        <v>0</v>
      </c>
      <c r="VEL27">
        <v>0</v>
      </c>
      <c r="VEM27">
        <v>0</v>
      </c>
      <c r="VEN27">
        <v>0</v>
      </c>
      <c r="VEO27">
        <v>0</v>
      </c>
      <c r="VEP27">
        <v>0</v>
      </c>
      <c r="VEQ27">
        <v>0</v>
      </c>
      <c r="VER27">
        <v>0</v>
      </c>
      <c r="VES27">
        <v>0</v>
      </c>
      <c r="VET27">
        <v>0</v>
      </c>
      <c r="VEU27">
        <v>0</v>
      </c>
      <c r="VEV27">
        <v>0</v>
      </c>
      <c r="VEW27">
        <v>0</v>
      </c>
      <c r="VEX27">
        <v>0</v>
      </c>
      <c r="VEY27">
        <v>0</v>
      </c>
      <c r="VEZ27">
        <v>0</v>
      </c>
      <c r="VFA27">
        <v>0</v>
      </c>
      <c r="VFB27">
        <v>0</v>
      </c>
      <c r="VFC27">
        <v>0</v>
      </c>
      <c r="VFD27">
        <v>0</v>
      </c>
      <c r="VFE27">
        <v>0</v>
      </c>
      <c r="VFF27">
        <v>0</v>
      </c>
      <c r="VFG27">
        <v>0</v>
      </c>
      <c r="VFH27">
        <v>0</v>
      </c>
      <c r="VFI27">
        <v>0</v>
      </c>
      <c r="VFJ27">
        <v>0</v>
      </c>
      <c r="VFK27">
        <v>0</v>
      </c>
      <c r="VFL27">
        <v>0</v>
      </c>
      <c r="VFM27">
        <v>0</v>
      </c>
      <c r="VFN27">
        <v>0</v>
      </c>
      <c r="VFO27">
        <v>0</v>
      </c>
      <c r="VFP27">
        <v>0</v>
      </c>
      <c r="VFQ27">
        <v>0</v>
      </c>
      <c r="VFR27">
        <v>0</v>
      </c>
      <c r="VFS27">
        <v>0</v>
      </c>
      <c r="VFT27">
        <v>0</v>
      </c>
      <c r="VFU27">
        <v>0</v>
      </c>
      <c r="VFV27">
        <v>0</v>
      </c>
      <c r="VFW27">
        <v>0</v>
      </c>
      <c r="VFX27">
        <v>0</v>
      </c>
      <c r="VFY27">
        <v>0</v>
      </c>
      <c r="VFZ27">
        <v>0</v>
      </c>
      <c r="VGA27">
        <v>0</v>
      </c>
      <c r="VGB27">
        <v>0</v>
      </c>
      <c r="VGC27">
        <v>0</v>
      </c>
      <c r="VGD27">
        <v>0</v>
      </c>
      <c r="VGE27">
        <v>0</v>
      </c>
      <c r="VGF27">
        <v>0</v>
      </c>
      <c r="VGG27">
        <v>0</v>
      </c>
      <c r="VGH27">
        <v>0</v>
      </c>
      <c r="VGI27">
        <v>0</v>
      </c>
      <c r="VGJ27">
        <v>0</v>
      </c>
      <c r="VGK27">
        <v>0</v>
      </c>
      <c r="VGL27">
        <v>0</v>
      </c>
      <c r="VGM27">
        <v>0</v>
      </c>
      <c r="VGN27">
        <v>0</v>
      </c>
      <c r="VGO27">
        <v>0</v>
      </c>
      <c r="VGP27">
        <v>0</v>
      </c>
      <c r="VGQ27">
        <v>0</v>
      </c>
      <c r="VGR27">
        <v>0</v>
      </c>
      <c r="VGS27">
        <v>0</v>
      </c>
      <c r="VGT27">
        <v>0</v>
      </c>
      <c r="VGU27">
        <v>0</v>
      </c>
      <c r="VGV27">
        <v>0</v>
      </c>
      <c r="VGW27">
        <v>0</v>
      </c>
      <c r="VGX27">
        <v>0</v>
      </c>
      <c r="VGY27">
        <v>0</v>
      </c>
      <c r="VGZ27">
        <v>0</v>
      </c>
      <c r="VHA27">
        <v>0</v>
      </c>
      <c r="VHB27">
        <v>0</v>
      </c>
      <c r="VHC27">
        <v>0</v>
      </c>
      <c r="VHD27">
        <v>0</v>
      </c>
      <c r="VHE27">
        <v>0</v>
      </c>
      <c r="VHF27">
        <v>0</v>
      </c>
      <c r="VHG27">
        <v>0</v>
      </c>
      <c r="VHH27">
        <v>0</v>
      </c>
      <c r="VHI27">
        <v>0</v>
      </c>
      <c r="VHJ27">
        <v>0</v>
      </c>
      <c r="VHK27">
        <v>0</v>
      </c>
      <c r="VHL27">
        <v>0</v>
      </c>
      <c r="VHM27">
        <v>0</v>
      </c>
      <c r="VHN27">
        <v>0</v>
      </c>
      <c r="VHO27">
        <v>0</v>
      </c>
      <c r="VHP27">
        <v>0</v>
      </c>
      <c r="VHQ27">
        <v>0</v>
      </c>
      <c r="VHR27">
        <v>0</v>
      </c>
      <c r="VHS27">
        <v>0</v>
      </c>
      <c r="VHT27">
        <v>0</v>
      </c>
      <c r="VHU27">
        <v>0</v>
      </c>
      <c r="VHV27">
        <v>0</v>
      </c>
      <c r="VHW27">
        <v>0</v>
      </c>
      <c r="VHX27">
        <v>0</v>
      </c>
      <c r="VHY27">
        <v>0</v>
      </c>
      <c r="VHZ27">
        <v>0</v>
      </c>
      <c r="VIA27">
        <v>0</v>
      </c>
      <c r="VIB27">
        <v>0</v>
      </c>
      <c r="VIC27">
        <v>0</v>
      </c>
      <c r="VID27">
        <v>0</v>
      </c>
      <c r="VIE27">
        <v>0</v>
      </c>
      <c r="VIF27">
        <v>0</v>
      </c>
      <c r="VIG27">
        <v>0</v>
      </c>
      <c r="VIH27">
        <v>0</v>
      </c>
      <c r="VII27">
        <v>0</v>
      </c>
      <c r="VIJ27">
        <v>0</v>
      </c>
      <c r="VIK27">
        <v>0</v>
      </c>
      <c r="VIL27">
        <v>0</v>
      </c>
      <c r="VIM27">
        <v>0</v>
      </c>
      <c r="VIN27">
        <v>0</v>
      </c>
      <c r="VIO27">
        <v>0</v>
      </c>
      <c r="VIP27">
        <v>0</v>
      </c>
      <c r="VIQ27">
        <v>0</v>
      </c>
      <c r="VIR27">
        <v>0</v>
      </c>
      <c r="VIS27">
        <v>0</v>
      </c>
      <c r="VIT27">
        <v>0</v>
      </c>
      <c r="VIU27">
        <v>0</v>
      </c>
      <c r="VIV27">
        <v>0</v>
      </c>
      <c r="VIW27">
        <v>0</v>
      </c>
      <c r="VIX27">
        <v>0</v>
      </c>
      <c r="VIY27">
        <v>0</v>
      </c>
      <c r="VIZ27">
        <v>0</v>
      </c>
      <c r="VJA27">
        <v>0</v>
      </c>
      <c r="VJB27">
        <v>0</v>
      </c>
      <c r="VJC27">
        <v>0</v>
      </c>
      <c r="VJD27">
        <v>0</v>
      </c>
      <c r="VJE27">
        <v>0</v>
      </c>
      <c r="VJF27">
        <v>0</v>
      </c>
      <c r="VJG27">
        <v>0</v>
      </c>
      <c r="VJH27">
        <v>0</v>
      </c>
      <c r="VJI27">
        <v>0</v>
      </c>
      <c r="VJJ27">
        <v>0</v>
      </c>
      <c r="VJK27">
        <v>0</v>
      </c>
      <c r="VJL27">
        <v>0</v>
      </c>
      <c r="VJM27">
        <v>0</v>
      </c>
      <c r="VJN27">
        <v>0</v>
      </c>
      <c r="VJO27">
        <v>0</v>
      </c>
      <c r="VJP27">
        <v>0</v>
      </c>
      <c r="VJQ27">
        <v>0</v>
      </c>
      <c r="VJR27">
        <v>0</v>
      </c>
      <c r="VJS27">
        <v>0</v>
      </c>
      <c r="VJT27">
        <v>0</v>
      </c>
      <c r="VJU27">
        <v>0</v>
      </c>
      <c r="VJV27">
        <v>0</v>
      </c>
      <c r="VJW27">
        <v>0</v>
      </c>
      <c r="VJX27">
        <v>0</v>
      </c>
      <c r="VJY27">
        <v>0</v>
      </c>
      <c r="VJZ27">
        <v>0</v>
      </c>
      <c r="VKA27">
        <v>0</v>
      </c>
      <c r="VKB27">
        <v>0</v>
      </c>
      <c r="VKC27">
        <v>0</v>
      </c>
      <c r="VKD27">
        <v>0</v>
      </c>
      <c r="VKE27">
        <v>0</v>
      </c>
      <c r="VKF27">
        <v>0</v>
      </c>
      <c r="VKG27">
        <v>0</v>
      </c>
      <c r="VKH27">
        <v>0</v>
      </c>
      <c r="VKI27">
        <v>0</v>
      </c>
      <c r="VKJ27">
        <v>0</v>
      </c>
      <c r="VKK27">
        <v>0</v>
      </c>
      <c r="VKL27">
        <v>0</v>
      </c>
      <c r="VKM27">
        <v>0</v>
      </c>
      <c r="VKN27">
        <v>0</v>
      </c>
      <c r="VKO27">
        <v>0</v>
      </c>
      <c r="VKP27">
        <v>0</v>
      </c>
      <c r="VKQ27">
        <v>0</v>
      </c>
      <c r="VKR27">
        <v>0</v>
      </c>
      <c r="VKS27">
        <v>0</v>
      </c>
      <c r="VKT27">
        <v>0</v>
      </c>
      <c r="VKU27">
        <v>0</v>
      </c>
      <c r="VKV27">
        <v>0</v>
      </c>
      <c r="VKW27">
        <v>0</v>
      </c>
      <c r="VKX27">
        <v>0</v>
      </c>
      <c r="VKY27">
        <v>0</v>
      </c>
      <c r="VKZ27">
        <v>0</v>
      </c>
      <c r="VLA27">
        <v>0</v>
      </c>
      <c r="VLB27">
        <v>0</v>
      </c>
      <c r="VLC27">
        <v>0</v>
      </c>
      <c r="VLD27">
        <v>0</v>
      </c>
      <c r="VLE27">
        <v>0</v>
      </c>
      <c r="VLF27">
        <v>0</v>
      </c>
      <c r="VLG27">
        <v>0</v>
      </c>
      <c r="VLH27">
        <v>0</v>
      </c>
      <c r="VLI27">
        <v>0</v>
      </c>
      <c r="VLJ27">
        <v>0</v>
      </c>
      <c r="VLK27">
        <v>0</v>
      </c>
      <c r="VLL27">
        <v>0</v>
      </c>
      <c r="VLM27">
        <v>0</v>
      </c>
      <c r="VLN27">
        <v>0</v>
      </c>
      <c r="VLO27">
        <v>0</v>
      </c>
      <c r="VLP27">
        <v>0</v>
      </c>
      <c r="VLQ27">
        <v>0</v>
      </c>
      <c r="VLR27">
        <v>0</v>
      </c>
      <c r="VLS27">
        <v>0</v>
      </c>
      <c r="VLT27">
        <v>0</v>
      </c>
      <c r="VLU27">
        <v>0</v>
      </c>
      <c r="VLV27">
        <v>0</v>
      </c>
      <c r="VLW27">
        <v>0</v>
      </c>
      <c r="VLX27">
        <v>0</v>
      </c>
      <c r="VLY27">
        <v>0</v>
      </c>
      <c r="VLZ27">
        <v>0</v>
      </c>
      <c r="VMA27">
        <v>0</v>
      </c>
      <c r="VMB27">
        <v>0</v>
      </c>
      <c r="VMC27">
        <v>0</v>
      </c>
      <c r="VMD27">
        <v>0</v>
      </c>
      <c r="VME27">
        <v>0</v>
      </c>
      <c r="VMF27">
        <v>0</v>
      </c>
      <c r="VMG27">
        <v>0</v>
      </c>
      <c r="VMH27">
        <v>0</v>
      </c>
      <c r="VMI27">
        <v>0</v>
      </c>
      <c r="VMJ27">
        <v>0</v>
      </c>
      <c r="VMK27">
        <v>0</v>
      </c>
      <c r="VML27">
        <v>0</v>
      </c>
      <c r="VMM27">
        <v>0</v>
      </c>
      <c r="VMN27">
        <v>0</v>
      </c>
      <c r="VMO27">
        <v>0</v>
      </c>
      <c r="VMP27">
        <v>0</v>
      </c>
      <c r="VMQ27">
        <v>0</v>
      </c>
      <c r="VMR27">
        <v>0</v>
      </c>
      <c r="VMS27">
        <v>0</v>
      </c>
      <c r="VMT27">
        <v>0</v>
      </c>
      <c r="VMU27">
        <v>0</v>
      </c>
      <c r="VMV27">
        <v>0</v>
      </c>
      <c r="VMW27">
        <v>0</v>
      </c>
      <c r="VMX27">
        <v>0</v>
      </c>
      <c r="VMY27">
        <v>0</v>
      </c>
      <c r="VMZ27">
        <v>0</v>
      </c>
      <c r="VNA27">
        <v>0</v>
      </c>
      <c r="VNB27">
        <v>0</v>
      </c>
      <c r="VNC27">
        <v>0</v>
      </c>
      <c r="VND27">
        <v>0</v>
      </c>
      <c r="VNE27">
        <v>0</v>
      </c>
      <c r="VNF27">
        <v>0</v>
      </c>
      <c r="VNG27">
        <v>0</v>
      </c>
      <c r="VNH27">
        <v>0</v>
      </c>
      <c r="VNI27">
        <v>0</v>
      </c>
      <c r="VNJ27">
        <v>0</v>
      </c>
      <c r="VNK27">
        <v>0</v>
      </c>
      <c r="VNL27">
        <v>0</v>
      </c>
      <c r="VNM27">
        <v>0</v>
      </c>
      <c r="VNN27">
        <v>0</v>
      </c>
      <c r="VNO27">
        <v>0</v>
      </c>
      <c r="VNP27">
        <v>0</v>
      </c>
      <c r="VNQ27">
        <v>0</v>
      </c>
      <c r="VNR27">
        <v>0</v>
      </c>
      <c r="VNS27">
        <v>0</v>
      </c>
      <c r="VNT27">
        <v>0</v>
      </c>
      <c r="VNU27">
        <v>0</v>
      </c>
      <c r="VNV27">
        <v>0</v>
      </c>
      <c r="VNW27">
        <v>0</v>
      </c>
      <c r="VNX27">
        <v>0</v>
      </c>
      <c r="VNY27">
        <v>0</v>
      </c>
      <c r="VNZ27">
        <v>0</v>
      </c>
      <c r="VOA27">
        <v>0</v>
      </c>
      <c r="VOB27">
        <v>0</v>
      </c>
      <c r="VOC27">
        <v>0</v>
      </c>
      <c r="VOD27">
        <v>0</v>
      </c>
      <c r="VOE27">
        <v>0</v>
      </c>
      <c r="VOF27">
        <v>0</v>
      </c>
      <c r="VOG27">
        <v>0</v>
      </c>
      <c r="VOH27">
        <v>0</v>
      </c>
      <c r="VOI27">
        <v>0</v>
      </c>
      <c r="VOJ27">
        <v>0</v>
      </c>
      <c r="VOK27">
        <v>0</v>
      </c>
      <c r="VOL27">
        <v>0</v>
      </c>
      <c r="VOM27">
        <v>0</v>
      </c>
      <c r="VON27">
        <v>0</v>
      </c>
      <c r="VOO27">
        <v>0</v>
      </c>
      <c r="VOP27">
        <v>0</v>
      </c>
      <c r="VOQ27">
        <v>0</v>
      </c>
      <c r="VOR27">
        <v>0</v>
      </c>
      <c r="VOS27">
        <v>0</v>
      </c>
      <c r="VOT27">
        <v>0</v>
      </c>
      <c r="VOU27">
        <v>0</v>
      </c>
      <c r="VOV27">
        <v>0</v>
      </c>
      <c r="VOW27">
        <v>0</v>
      </c>
      <c r="VOX27">
        <v>0</v>
      </c>
      <c r="VOY27">
        <v>0</v>
      </c>
      <c r="VOZ27">
        <v>0</v>
      </c>
      <c r="VPA27">
        <v>0</v>
      </c>
      <c r="VPB27">
        <v>0</v>
      </c>
      <c r="VPC27">
        <v>0</v>
      </c>
      <c r="VPD27">
        <v>0</v>
      </c>
      <c r="VPE27">
        <v>0</v>
      </c>
      <c r="VPF27">
        <v>0</v>
      </c>
      <c r="VPG27">
        <v>0</v>
      </c>
      <c r="VPH27">
        <v>0</v>
      </c>
      <c r="VPI27">
        <v>0</v>
      </c>
      <c r="VPJ27">
        <v>0</v>
      </c>
      <c r="VPK27">
        <v>0</v>
      </c>
      <c r="VPL27">
        <v>0</v>
      </c>
      <c r="VPM27">
        <v>0</v>
      </c>
      <c r="VPN27">
        <v>0</v>
      </c>
      <c r="VPO27">
        <v>0</v>
      </c>
      <c r="VPP27">
        <v>0</v>
      </c>
      <c r="VPQ27">
        <v>0</v>
      </c>
      <c r="VPR27">
        <v>0</v>
      </c>
      <c r="VPS27">
        <v>0</v>
      </c>
      <c r="VPT27">
        <v>0</v>
      </c>
      <c r="VPU27">
        <v>0</v>
      </c>
      <c r="VPV27">
        <v>0</v>
      </c>
      <c r="VPW27">
        <v>0</v>
      </c>
      <c r="VPX27">
        <v>0</v>
      </c>
      <c r="VPY27">
        <v>0</v>
      </c>
      <c r="VPZ27">
        <v>0</v>
      </c>
      <c r="VQA27">
        <v>0</v>
      </c>
      <c r="VQB27">
        <v>0</v>
      </c>
      <c r="VQC27">
        <v>0</v>
      </c>
      <c r="VQD27">
        <v>0</v>
      </c>
      <c r="VQE27">
        <v>0</v>
      </c>
      <c r="VQF27">
        <v>0</v>
      </c>
      <c r="VQG27">
        <v>0</v>
      </c>
      <c r="VQH27">
        <v>0</v>
      </c>
      <c r="VQI27">
        <v>0</v>
      </c>
      <c r="VQJ27">
        <v>0</v>
      </c>
      <c r="VQK27">
        <v>0</v>
      </c>
      <c r="VQL27">
        <v>0</v>
      </c>
      <c r="VQM27">
        <v>0</v>
      </c>
      <c r="VQN27">
        <v>0</v>
      </c>
      <c r="VQO27">
        <v>0</v>
      </c>
      <c r="VQP27">
        <v>0</v>
      </c>
      <c r="VQQ27">
        <v>0</v>
      </c>
      <c r="VQR27">
        <v>0</v>
      </c>
      <c r="VQS27">
        <v>0</v>
      </c>
      <c r="VQT27">
        <v>0</v>
      </c>
      <c r="VQU27">
        <v>0</v>
      </c>
      <c r="VQV27">
        <v>0</v>
      </c>
      <c r="VQW27">
        <v>0</v>
      </c>
      <c r="VQX27">
        <v>0</v>
      </c>
      <c r="VQY27">
        <v>0</v>
      </c>
      <c r="VQZ27">
        <v>0</v>
      </c>
      <c r="VRA27">
        <v>0</v>
      </c>
      <c r="VRB27">
        <v>0</v>
      </c>
      <c r="VRC27">
        <v>0</v>
      </c>
      <c r="VRD27">
        <v>0</v>
      </c>
      <c r="VRE27">
        <v>0</v>
      </c>
      <c r="VRF27">
        <v>0</v>
      </c>
      <c r="VRG27">
        <v>0</v>
      </c>
      <c r="VRH27">
        <v>0</v>
      </c>
      <c r="VRI27">
        <v>0</v>
      </c>
      <c r="VRJ27">
        <v>0</v>
      </c>
      <c r="VRK27">
        <v>0</v>
      </c>
      <c r="VRL27">
        <v>0</v>
      </c>
      <c r="VRM27">
        <v>0</v>
      </c>
      <c r="VRN27">
        <v>0</v>
      </c>
      <c r="VRO27">
        <v>0</v>
      </c>
      <c r="VRP27">
        <v>0</v>
      </c>
      <c r="VRQ27">
        <v>0</v>
      </c>
      <c r="VRR27">
        <v>0</v>
      </c>
      <c r="VRS27">
        <v>0</v>
      </c>
      <c r="VRT27">
        <v>0</v>
      </c>
      <c r="VRU27">
        <v>0</v>
      </c>
      <c r="VRV27">
        <v>0</v>
      </c>
      <c r="VRW27">
        <v>0</v>
      </c>
      <c r="VRX27">
        <v>0</v>
      </c>
      <c r="VRY27">
        <v>0</v>
      </c>
      <c r="VRZ27">
        <v>0</v>
      </c>
      <c r="VSA27">
        <v>0</v>
      </c>
      <c r="VSB27">
        <v>0</v>
      </c>
      <c r="VSC27">
        <v>0</v>
      </c>
      <c r="VSD27">
        <v>0</v>
      </c>
      <c r="VSE27">
        <v>0</v>
      </c>
      <c r="VSF27">
        <v>0</v>
      </c>
      <c r="VSG27">
        <v>0</v>
      </c>
      <c r="VSH27">
        <v>0</v>
      </c>
      <c r="VSI27">
        <v>0</v>
      </c>
      <c r="VSJ27">
        <v>0</v>
      </c>
      <c r="VSK27">
        <v>0</v>
      </c>
      <c r="VSL27">
        <v>0</v>
      </c>
      <c r="VSM27">
        <v>0</v>
      </c>
      <c r="VSN27">
        <v>0</v>
      </c>
      <c r="VSO27">
        <v>0</v>
      </c>
      <c r="VSP27">
        <v>0</v>
      </c>
      <c r="VSQ27">
        <v>0</v>
      </c>
      <c r="VSR27">
        <v>0</v>
      </c>
      <c r="VSS27">
        <v>0</v>
      </c>
      <c r="VST27">
        <v>0</v>
      </c>
      <c r="VSU27">
        <v>0</v>
      </c>
      <c r="VSV27">
        <v>0</v>
      </c>
      <c r="VSW27">
        <v>0</v>
      </c>
      <c r="VSX27">
        <v>0</v>
      </c>
      <c r="VSY27">
        <v>0</v>
      </c>
      <c r="VSZ27">
        <v>0</v>
      </c>
      <c r="VTA27">
        <v>0</v>
      </c>
      <c r="VTB27">
        <v>0</v>
      </c>
      <c r="VTC27">
        <v>0</v>
      </c>
      <c r="VTD27">
        <v>0</v>
      </c>
      <c r="VTE27">
        <v>0</v>
      </c>
      <c r="VTF27">
        <v>0</v>
      </c>
      <c r="VTG27">
        <v>0</v>
      </c>
      <c r="VTH27">
        <v>0</v>
      </c>
      <c r="VTI27">
        <v>0</v>
      </c>
      <c r="VTJ27">
        <v>0</v>
      </c>
      <c r="VTK27">
        <v>0</v>
      </c>
      <c r="VTL27">
        <v>0</v>
      </c>
      <c r="VTM27">
        <v>0</v>
      </c>
      <c r="VTN27">
        <v>0</v>
      </c>
      <c r="VTO27">
        <v>0</v>
      </c>
      <c r="VTP27">
        <v>0</v>
      </c>
      <c r="VTQ27">
        <v>0</v>
      </c>
      <c r="VTR27">
        <v>0</v>
      </c>
      <c r="VTS27">
        <v>0</v>
      </c>
      <c r="VTT27">
        <v>0</v>
      </c>
      <c r="VTU27">
        <v>0</v>
      </c>
      <c r="VTV27">
        <v>0</v>
      </c>
      <c r="VTW27">
        <v>0</v>
      </c>
      <c r="VTX27">
        <v>0</v>
      </c>
      <c r="VTY27">
        <v>0</v>
      </c>
      <c r="VTZ27">
        <v>0</v>
      </c>
      <c r="VUA27">
        <v>0</v>
      </c>
      <c r="VUB27">
        <v>0</v>
      </c>
      <c r="VUC27">
        <v>0</v>
      </c>
      <c r="VUD27">
        <v>0</v>
      </c>
      <c r="VUE27">
        <v>0</v>
      </c>
      <c r="VUF27">
        <v>0</v>
      </c>
      <c r="VUG27">
        <v>0</v>
      </c>
      <c r="VUH27">
        <v>0</v>
      </c>
      <c r="VUI27">
        <v>0</v>
      </c>
      <c r="VUJ27">
        <v>0</v>
      </c>
      <c r="VUK27">
        <v>0</v>
      </c>
      <c r="VUL27">
        <v>0</v>
      </c>
      <c r="VUM27">
        <v>0</v>
      </c>
      <c r="VUN27">
        <v>0</v>
      </c>
      <c r="VUO27">
        <v>0</v>
      </c>
      <c r="VUP27">
        <v>0</v>
      </c>
      <c r="VUQ27">
        <v>0</v>
      </c>
      <c r="VUR27">
        <v>0</v>
      </c>
      <c r="VUS27">
        <v>0</v>
      </c>
      <c r="VUT27">
        <v>0</v>
      </c>
      <c r="VUU27">
        <v>0</v>
      </c>
      <c r="VUV27">
        <v>0</v>
      </c>
      <c r="VUW27">
        <v>0</v>
      </c>
      <c r="VUX27">
        <v>0</v>
      </c>
      <c r="VUY27">
        <v>0</v>
      </c>
      <c r="VUZ27">
        <v>0</v>
      </c>
      <c r="VVA27">
        <v>0</v>
      </c>
      <c r="VVB27">
        <v>0</v>
      </c>
      <c r="VVC27">
        <v>0</v>
      </c>
      <c r="VVD27">
        <v>0</v>
      </c>
      <c r="VVE27">
        <v>0</v>
      </c>
      <c r="VVF27">
        <v>0</v>
      </c>
      <c r="VVG27">
        <v>0</v>
      </c>
      <c r="VVH27">
        <v>0</v>
      </c>
      <c r="VVI27">
        <v>0</v>
      </c>
      <c r="VVJ27">
        <v>0</v>
      </c>
      <c r="VVK27">
        <v>0</v>
      </c>
      <c r="VVL27">
        <v>0</v>
      </c>
      <c r="VVM27">
        <v>0</v>
      </c>
      <c r="VVN27">
        <v>0</v>
      </c>
      <c r="VVO27">
        <v>0</v>
      </c>
      <c r="VVP27">
        <v>0</v>
      </c>
      <c r="VVQ27">
        <v>0</v>
      </c>
      <c r="VVR27">
        <v>0</v>
      </c>
      <c r="VVS27">
        <v>0</v>
      </c>
      <c r="VVT27">
        <v>0</v>
      </c>
      <c r="VVU27">
        <v>0</v>
      </c>
      <c r="VVV27">
        <v>0</v>
      </c>
      <c r="VVW27">
        <v>0</v>
      </c>
      <c r="VVX27">
        <v>0</v>
      </c>
      <c r="VVY27">
        <v>0</v>
      </c>
      <c r="VVZ27">
        <v>0</v>
      </c>
      <c r="VWA27">
        <v>0</v>
      </c>
      <c r="VWB27">
        <v>0</v>
      </c>
      <c r="VWC27">
        <v>0</v>
      </c>
      <c r="VWD27">
        <v>0</v>
      </c>
      <c r="VWE27">
        <v>0</v>
      </c>
      <c r="VWF27">
        <v>0</v>
      </c>
      <c r="VWG27">
        <v>0</v>
      </c>
      <c r="VWH27">
        <v>0</v>
      </c>
      <c r="VWI27">
        <v>0</v>
      </c>
      <c r="VWJ27">
        <v>0</v>
      </c>
      <c r="VWK27">
        <v>0</v>
      </c>
      <c r="VWL27">
        <v>0</v>
      </c>
      <c r="VWM27">
        <v>0</v>
      </c>
      <c r="VWN27">
        <v>0</v>
      </c>
      <c r="VWO27">
        <v>0</v>
      </c>
      <c r="VWP27">
        <v>0</v>
      </c>
      <c r="VWQ27">
        <v>0</v>
      </c>
      <c r="VWR27">
        <v>0</v>
      </c>
      <c r="VWS27">
        <v>0</v>
      </c>
      <c r="VWT27">
        <v>0</v>
      </c>
      <c r="VWU27">
        <v>0</v>
      </c>
      <c r="VWV27">
        <v>0</v>
      </c>
      <c r="VWW27">
        <v>0</v>
      </c>
      <c r="VWX27">
        <v>0</v>
      </c>
      <c r="VWY27">
        <v>0</v>
      </c>
      <c r="VWZ27">
        <v>0</v>
      </c>
      <c r="VXA27">
        <v>0</v>
      </c>
      <c r="VXB27">
        <v>0</v>
      </c>
      <c r="VXC27">
        <v>0</v>
      </c>
      <c r="VXD27">
        <v>0</v>
      </c>
      <c r="VXE27">
        <v>0</v>
      </c>
      <c r="VXF27">
        <v>0</v>
      </c>
      <c r="VXG27">
        <v>0</v>
      </c>
      <c r="VXH27">
        <v>0</v>
      </c>
      <c r="VXI27">
        <v>0</v>
      </c>
      <c r="VXJ27">
        <v>0</v>
      </c>
      <c r="VXK27">
        <v>0</v>
      </c>
      <c r="VXL27">
        <v>0</v>
      </c>
      <c r="VXM27">
        <v>0</v>
      </c>
      <c r="VXN27">
        <v>0</v>
      </c>
      <c r="VXO27">
        <v>0</v>
      </c>
      <c r="VXP27">
        <v>0</v>
      </c>
      <c r="VXQ27">
        <v>0</v>
      </c>
      <c r="VXR27">
        <v>0</v>
      </c>
      <c r="VXS27">
        <v>0</v>
      </c>
      <c r="VXT27">
        <v>0</v>
      </c>
      <c r="VXU27">
        <v>0</v>
      </c>
      <c r="VXV27">
        <v>0</v>
      </c>
      <c r="VXW27">
        <v>0</v>
      </c>
      <c r="VXX27">
        <v>0</v>
      </c>
      <c r="VXY27">
        <v>0</v>
      </c>
      <c r="VXZ27">
        <v>0</v>
      </c>
      <c r="VYA27">
        <v>0</v>
      </c>
      <c r="VYB27">
        <v>0</v>
      </c>
      <c r="VYC27">
        <v>0</v>
      </c>
      <c r="VYD27">
        <v>0</v>
      </c>
      <c r="VYE27">
        <v>0</v>
      </c>
      <c r="VYF27">
        <v>0</v>
      </c>
      <c r="VYG27">
        <v>0</v>
      </c>
      <c r="VYH27">
        <v>0</v>
      </c>
      <c r="VYI27">
        <v>0</v>
      </c>
      <c r="VYJ27">
        <v>0</v>
      </c>
      <c r="VYK27">
        <v>0</v>
      </c>
      <c r="VYL27">
        <v>0</v>
      </c>
      <c r="VYM27">
        <v>0</v>
      </c>
      <c r="VYN27">
        <v>0</v>
      </c>
      <c r="VYO27">
        <v>0</v>
      </c>
      <c r="VYP27">
        <v>0</v>
      </c>
      <c r="VYQ27">
        <v>0</v>
      </c>
      <c r="VYR27">
        <v>0</v>
      </c>
      <c r="VYS27">
        <v>0</v>
      </c>
      <c r="VYT27">
        <v>0</v>
      </c>
      <c r="VYU27">
        <v>0</v>
      </c>
      <c r="VYV27">
        <v>0</v>
      </c>
      <c r="VYW27">
        <v>0</v>
      </c>
      <c r="VYX27">
        <v>0</v>
      </c>
      <c r="VYY27">
        <v>0</v>
      </c>
      <c r="VYZ27">
        <v>0</v>
      </c>
      <c r="VZA27">
        <v>0</v>
      </c>
      <c r="VZB27">
        <v>0</v>
      </c>
      <c r="VZC27">
        <v>0</v>
      </c>
      <c r="VZD27">
        <v>0</v>
      </c>
      <c r="VZE27">
        <v>0</v>
      </c>
      <c r="VZF27">
        <v>0</v>
      </c>
      <c r="VZG27">
        <v>0</v>
      </c>
      <c r="VZH27">
        <v>0</v>
      </c>
      <c r="VZI27">
        <v>0</v>
      </c>
      <c r="VZJ27">
        <v>0</v>
      </c>
      <c r="VZK27">
        <v>0</v>
      </c>
      <c r="VZL27">
        <v>0</v>
      </c>
      <c r="VZM27">
        <v>0</v>
      </c>
      <c r="VZN27">
        <v>0</v>
      </c>
      <c r="VZO27">
        <v>0</v>
      </c>
      <c r="VZP27">
        <v>0</v>
      </c>
      <c r="VZQ27">
        <v>0</v>
      </c>
      <c r="VZR27">
        <v>0</v>
      </c>
      <c r="VZS27">
        <v>0</v>
      </c>
      <c r="VZT27">
        <v>0</v>
      </c>
      <c r="VZU27">
        <v>0</v>
      </c>
      <c r="VZV27">
        <v>0</v>
      </c>
      <c r="VZW27">
        <v>0</v>
      </c>
      <c r="VZX27">
        <v>0</v>
      </c>
      <c r="VZY27">
        <v>0</v>
      </c>
      <c r="VZZ27">
        <v>0</v>
      </c>
      <c r="WAA27">
        <v>0</v>
      </c>
      <c r="WAB27">
        <v>0</v>
      </c>
      <c r="WAC27">
        <v>0</v>
      </c>
      <c r="WAD27">
        <v>0</v>
      </c>
      <c r="WAE27">
        <v>0</v>
      </c>
      <c r="WAF27">
        <v>0</v>
      </c>
      <c r="WAG27">
        <v>0</v>
      </c>
      <c r="WAH27">
        <v>0</v>
      </c>
      <c r="WAI27">
        <v>0</v>
      </c>
      <c r="WAJ27">
        <v>0</v>
      </c>
      <c r="WAK27">
        <v>0</v>
      </c>
      <c r="WAL27">
        <v>0</v>
      </c>
      <c r="WAM27">
        <v>0</v>
      </c>
      <c r="WAN27">
        <v>0</v>
      </c>
      <c r="WAO27">
        <v>0</v>
      </c>
      <c r="WAP27">
        <v>0</v>
      </c>
      <c r="WAQ27">
        <v>0</v>
      </c>
      <c r="WAR27">
        <v>0</v>
      </c>
      <c r="WAS27">
        <v>0</v>
      </c>
      <c r="WAT27">
        <v>0</v>
      </c>
      <c r="WAU27">
        <v>0</v>
      </c>
      <c r="WAV27">
        <v>0</v>
      </c>
      <c r="WAW27">
        <v>0</v>
      </c>
      <c r="WAX27">
        <v>0</v>
      </c>
      <c r="WAY27">
        <v>0</v>
      </c>
      <c r="WAZ27">
        <v>0</v>
      </c>
      <c r="WBA27">
        <v>0</v>
      </c>
      <c r="WBB27">
        <v>0</v>
      </c>
      <c r="WBC27">
        <v>0</v>
      </c>
      <c r="WBD27">
        <v>0</v>
      </c>
      <c r="WBE27">
        <v>0</v>
      </c>
      <c r="WBF27">
        <v>0</v>
      </c>
      <c r="WBG27">
        <v>0</v>
      </c>
      <c r="WBH27">
        <v>0</v>
      </c>
      <c r="WBI27">
        <v>0</v>
      </c>
      <c r="WBJ27">
        <v>0</v>
      </c>
      <c r="WBK27">
        <v>0</v>
      </c>
      <c r="WBL27">
        <v>0</v>
      </c>
      <c r="WBM27">
        <v>0</v>
      </c>
      <c r="WBN27">
        <v>0</v>
      </c>
      <c r="WBO27">
        <v>0</v>
      </c>
      <c r="WBP27">
        <v>0</v>
      </c>
      <c r="WBQ27">
        <v>0</v>
      </c>
      <c r="WBR27">
        <v>0</v>
      </c>
      <c r="WBS27">
        <v>0</v>
      </c>
      <c r="WBT27">
        <v>0</v>
      </c>
      <c r="WBU27">
        <v>0</v>
      </c>
      <c r="WBV27">
        <v>0</v>
      </c>
      <c r="WBW27">
        <v>0</v>
      </c>
      <c r="WBX27">
        <v>0</v>
      </c>
      <c r="WBY27">
        <v>0</v>
      </c>
      <c r="WBZ27">
        <v>0</v>
      </c>
      <c r="WCA27">
        <v>0</v>
      </c>
      <c r="WCB27">
        <v>0</v>
      </c>
      <c r="WCC27">
        <v>0</v>
      </c>
      <c r="WCD27">
        <v>0</v>
      </c>
      <c r="WCE27">
        <v>0</v>
      </c>
      <c r="WCF27">
        <v>0</v>
      </c>
      <c r="WCG27">
        <v>0</v>
      </c>
      <c r="WCH27">
        <v>0</v>
      </c>
      <c r="WCI27">
        <v>0</v>
      </c>
      <c r="WCJ27">
        <v>0</v>
      </c>
      <c r="WCK27">
        <v>0</v>
      </c>
      <c r="WCL27">
        <v>0</v>
      </c>
      <c r="WCM27">
        <v>0</v>
      </c>
      <c r="WCN27">
        <v>0</v>
      </c>
      <c r="WCO27">
        <v>0</v>
      </c>
      <c r="WCP27">
        <v>0</v>
      </c>
      <c r="WCQ27">
        <v>0</v>
      </c>
      <c r="WCR27">
        <v>0</v>
      </c>
      <c r="WCS27">
        <v>0</v>
      </c>
      <c r="WCT27">
        <v>0</v>
      </c>
      <c r="WCU27">
        <v>0</v>
      </c>
      <c r="WCV27">
        <v>0</v>
      </c>
      <c r="WCW27">
        <v>0</v>
      </c>
      <c r="WCX27">
        <v>0</v>
      </c>
      <c r="WCY27">
        <v>0</v>
      </c>
      <c r="WCZ27">
        <v>0</v>
      </c>
      <c r="WDA27">
        <v>0</v>
      </c>
      <c r="WDB27">
        <v>0</v>
      </c>
      <c r="WDC27">
        <v>0</v>
      </c>
      <c r="WDD27">
        <v>0</v>
      </c>
      <c r="WDE27">
        <v>0</v>
      </c>
      <c r="WDF27">
        <v>0</v>
      </c>
      <c r="WDG27">
        <v>0</v>
      </c>
      <c r="WDH27">
        <v>0</v>
      </c>
      <c r="WDI27">
        <v>0</v>
      </c>
      <c r="WDJ27">
        <v>0</v>
      </c>
      <c r="WDK27">
        <v>0</v>
      </c>
      <c r="WDL27">
        <v>0</v>
      </c>
      <c r="WDM27">
        <v>0</v>
      </c>
      <c r="WDN27">
        <v>0</v>
      </c>
      <c r="WDO27">
        <v>0</v>
      </c>
      <c r="WDP27">
        <v>0</v>
      </c>
      <c r="WDQ27">
        <v>0</v>
      </c>
      <c r="WDR27">
        <v>0</v>
      </c>
      <c r="WDS27">
        <v>0</v>
      </c>
      <c r="WDT27">
        <v>0</v>
      </c>
      <c r="WDU27">
        <v>0</v>
      </c>
      <c r="WDV27">
        <v>0</v>
      </c>
      <c r="WDW27">
        <v>0</v>
      </c>
      <c r="WDX27">
        <v>0</v>
      </c>
      <c r="WDY27">
        <v>0</v>
      </c>
      <c r="WDZ27">
        <v>0</v>
      </c>
      <c r="WEA27">
        <v>0</v>
      </c>
      <c r="WEB27">
        <v>0</v>
      </c>
      <c r="WEC27">
        <v>0</v>
      </c>
      <c r="WED27">
        <v>0</v>
      </c>
      <c r="WEE27">
        <v>0</v>
      </c>
      <c r="WEF27">
        <v>0</v>
      </c>
      <c r="WEG27">
        <v>0</v>
      </c>
      <c r="WEH27">
        <v>0</v>
      </c>
      <c r="WEI27">
        <v>0</v>
      </c>
      <c r="WEJ27">
        <v>0</v>
      </c>
      <c r="WEK27">
        <v>0</v>
      </c>
      <c r="WEL27">
        <v>0</v>
      </c>
      <c r="WEM27">
        <v>0</v>
      </c>
      <c r="WEN27">
        <v>0</v>
      </c>
      <c r="WEO27">
        <v>0</v>
      </c>
      <c r="WEP27">
        <v>0</v>
      </c>
      <c r="WEQ27">
        <v>0</v>
      </c>
      <c r="WER27">
        <v>0</v>
      </c>
      <c r="WES27">
        <v>0</v>
      </c>
      <c r="WET27">
        <v>0</v>
      </c>
      <c r="WEU27">
        <v>0</v>
      </c>
      <c r="WEV27">
        <v>0</v>
      </c>
      <c r="WEW27">
        <v>0</v>
      </c>
      <c r="WEX27">
        <v>0</v>
      </c>
      <c r="WEY27">
        <v>0</v>
      </c>
      <c r="WEZ27">
        <v>0</v>
      </c>
      <c r="WFA27">
        <v>0</v>
      </c>
      <c r="WFB27">
        <v>0</v>
      </c>
      <c r="WFC27">
        <v>0</v>
      </c>
      <c r="WFD27">
        <v>0</v>
      </c>
      <c r="WFE27">
        <v>0</v>
      </c>
      <c r="WFF27">
        <v>0</v>
      </c>
      <c r="WFG27">
        <v>0</v>
      </c>
      <c r="WFH27">
        <v>0</v>
      </c>
      <c r="WFI27">
        <v>0</v>
      </c>
      <c r="WFJ27">
        <v>0</v>
      </c>
      <c r="WFK27">
        <v>0</v>
      </c>
      <c r="WFL27">
        <v>0</v>
      </c>
      <c r="WFM27">
        <v>0</v>
      </c>
      <c r="WFN27">
        <v>0</v>
      </c>
      <c r="WFO27">
        <v>0</v>
      </c>
      <c r="WFP27">
        <v>0</v>
      </c>
      <c r="WFQ27">
        <v>0</v>
      </c>
      <c r="WFR27">
        <v>0</v>
      </c>
      <c r="WFS27">
        <v>0</v>
      </c>
      <c r="WFT27">
        <v>0</v>
      </c>
      <c r="WFU27">
        <v>0</v>
      </c>
      <c r="WFV27">
        <v>0</v>
      </c>
      <c r="WFW27">
        <v>0</v>
      </c>
      <c r="WFX27">
        <v>0</v>
      </c>
      <c r="WFY27">
        <v>0</v>
      </c>
      <c r="WFZ27">
        <v>0</v>
      </c>
      <c r="WGA27">
        <v>0</v>
      </c>
      <c r="WGB27">
        <v>0</v>
      </c>
      <c r="WGC27">
        <v>0</v>
      </c>
      <c r="WGD27">
        <v>0</v>
      </c>
      <c r="WGE27">
        <v>0</v>
      </c>
      <c r="WGF27">
        <v>0</v>
      </c>
      <c r="WGG27">
        <v>0</v>
      </c>
      <c r="WGH27">
        <v>0</v>
      </c>
      <c r="WGI27">
        <v>0</v>
      </c>
      <c r="WGJ27">
        <v>0</v>
      </c>
      <c r="WGK27">
        <v>0</v>
      </c>
      <c r="WGL27">
        <v>0</v>
      </c>
      <c r="WGM27">
        <v>0</v>
      </c>
      <c r="WGN27">
        <v>0</v>
      </c>
      <c r="WGO27">
        <v>0</v>
      </c>
      <c r="WGP27">
        <v>0</v>
      </c>
      <c r="WGQ27">
        <v>0</v>
      </c>
      <c r="WGR27">
        <v>0</v>
      </c>
      <c r="WGS27">
        <v>0</v>
      </c>
      <c r="WGT27">
        <v>0</v>
      </c>
      <c r="WGU27">
        <v>0</v>
      </c>
      <c r="WGV27">
        <v>0</v>
      </c>
      <c r="WGW27">
        <v>0</v>
      </c>
      <c r="WGX27">
        <v>0</v>
      </c>
      <c r="WGY27">
        <v>0</v>
      </c>
      <c r="WGZ27">
        <v>0</v>
      </c>
      <c r="WHA27">
        <v>0</v>
      </c>
      <c r="WHB27">
        <v>0</v>
      </c>
      <c r="WHC27">
        <v>0</v>
      </c>
      <c r="WHD27">
        <v>0</v>
      </c>
      <c r="WHE27">
        <v>0</v>
      </c>
      <c r="WHF27">
        <v>0</v>
      </c>
      <c r="WHG27">
        <v>0</v>
      </c>
      <c r="WHH27">
        <v>0</v>
      </c>
      <c r="WHI27">
        <v>0</v>
      </c>
      <c r="WHJ27">
        <v>0</v>
      </c>
      <c r="WHK27">
        <v>0</v>
      </c>
      <c r="WHL27">
        <v>0</v>
      </c>
      <c r="WHM27">
        <v>0</v>
      </c>
      <c r="WHN27">
        <v>0</v>
      </c>
      <c r="WHO27">
        <v>0</v>
      </c>
      <c r="WHP27">
        <v>0</v>
      </c>
      <c r="WHQ27">
        <v>0</v>
      </c>
      <c r="WHR27">
        <v>0</v>
      </c>
      <c r="WHS27">
        <v>0</v>
      </c>
      <c r="WHT27">
        <v>0</v>
      </c>
      <c r="WHU27">
        <v>0</v>
      </c>
      <c r="WHV27">
        <v>0</v>
      </c>
      <c r="WHW27">
        <v>0</v>
      </c>
      <c r="WHX27">
        <v>0</v>
      </c>
      <c r="WHY27">
        <v>0</v>
      </c>
      <c r="WHZ27">
        <v>0</v>
      </c>
      <c r="WIA27">
        <v>0</v>
      </c>
      <c r="WIB27">
        <v>0</v>
      </c>
      <c r="WIC27">
        <v>0</v>
      </c>
      <c r="WID27">
        <v>0</v>
      </c>
      <c r="WIE27">
        <v>0</v>
      </c>
      <c r="WIF27">
        <v>0</v>
      </c>
      <c r="WIG27">
        <v>0</v>
      </c>
      <c r="WIH27">
        <v>0</v>
      </c>
      <c r="WII27">
        <v>0</v>
      </c>
      <c r="WIJ27">
        <v>0</v>
      </c>
      <c r="WIK27">
        <v>0</v>
      </c>
      <c r="WIL27">
        <v>0</v>
      </c>
      <c r="WIM27">
        <v>0</v>
      </c>
      <c r="WIN27">
        <v>0</v>
      </c>
      <c r="WIO27">
        <v>0</v>
      </c>
      <c r="WIP27">
        <v>0</v>
      </c>
      <c r="WIQ27">
        <v>0</v>
      </c>
      <c r="WIR27">
        <v>0</v>
      </c>
      <c r="WIS27">
        <v>0</v>
      </c>
      <c r="WIT27">
        <v>0</v>
      </c>
      <c r="WIU27">
        <v>0</v>
      </c>
      <c r="WIV27">
        <v>0</v>
      </c>
      <c r="WIW27">
        <v>0</v>
      </c>
      <c r="WIX27">
        <v>0</v>
      </c>
      <c r="WIY27">
        <v>0</v>
      </c>
      <c r="WIZ27">
        <v>0</v>
      </c>
      <c r="WJA27">
        <v>0</v>
      </c>
      <c r="WJB27">
        <v>0</v>
      </c>
      <c r="WJC27">
        <v>0</v>
      </c>
      <c r="WJD27">
        <v>0</v>
      </c>
      <c r="WJE27">
        <v>0</v>
      </c>
      <c r="WJF27">
        <v>0</v>
      </c>
      <c r="WJG27">
        <v>0</v>
      </c>
      <c r="WJH27">
        <v>0</v>
      </c>
      <c r="WJI27">
        <v>0</v>
      </c>
      <c r="WJJ27">
        <v>0</v>
      </c>
      <c r="WJK27">
        <v>0</v>
      </c>
      <c r="WJL27">
        <v>0</v>
      </c>
      <c r="WJM27">
        <v>0</v>
      </c>
      <c r="WJN27">
        <v>0</v>
      </c>
      <c r="WJO27">
        <v>0</v>
      </c>
      <c r="WJP27">
        <v>0</v>
      </c>
      <c r="WJQ27">
        <v>0</v>
      </c>
      <c r="WJR27">
        <v>0</v>
      </c>
      <c r="WJS27">
        <v>0</v>
      </c>
      <c r="WJT27">
        <v>0</v>
      </c>
      <c r="WJU27">
        <v>0</v>
      </c>
      <c r="WJV27">
        <v>0</v>
      </c>
      <c r="WJW27">
        <v>0</v>
      </c>
      <c r="WJX27">
        <v>0</v>
      </c>
      <c r="WJY27">
        <v>0</v>
      </c>
      <c r="WJZ27">
        <v>0</v>
      </c>
      <c r="WKA27">
        <v>0</v>
      </c>
      <c r="WKB27">
        <v>0</v>
      </c>
      <c r="WKC27">
        <v>0</v>
      </c>
      <c r="WKD27">
        <v>0</v>
      </c>
      <c r="WKE27">
        <v>0</v>
      </c>
      <c r="WKF27">
        <v>0</v>
      </c>
      <c r="WKG27">
        <v>0</v>
      </c>
      <c r="WKH27">
        <v>0</v>
      </c>
      <c r="WKI27">
        <v>0</v>
      </c>
      <c r="WKJ27">
        <v>0</v>
      </c>
      <c r="WKK27">
        <v>0</v>
      </c>
      <c r="WKL27">
        <v>0</v>
      </c>
      <c r="WKM27">
        <v>0</v>
      </c>
      <c r="WKN27">
        <v>0</v>
      </c>
      <c r="WKO27">
        <v>0</v>
      </c>
      <c r="WKP27">
        <v>0</v>
      </c>
      <c r="WKQ27">
        <v>0</v>
      </c>
      <c r="WKR27">
        <v>0</v>
      </c>
      <c r="WKS27">
        <v>0</v>
      </c>
      <c r="WKT27">
        <v>0</v>
      </c>
      <c r="WKU27">
        <v>0</v>
      </c>
      <c r="WKV27">
        <v>0</v>
      </c>
      <c r="WKW27">
        <v>0</v>
      </c>
      <c r="WKX27">
        <v>0</v>
      </c>
      <c r="WKY27">
        <v>0</v>
      </c>
      <c r="WKZ27">
        <v>0</v>
      </c>
      <c r="WLA27">
        <v>0</v>
      </c>
      <c r="WLB27">
        <v>0</v>
      </c>
      <c r="WLC27">
        <v>0</v>
      </c>
      <c r="WLD27">
        <v>0</v>
      </c>
      <c r="WLE27">
        <v>0</v>
      </c>
      <c r="WLF27">
        <v>0</v>
      </c>
      <c r="WLG27">
        <v>0</v>
      </c>
      <c r="WLH27">
        <v>0</v>
      </c>
      <c r="WLI27">
        <v>0</v>
      </c>
      <c r="WLJ27">
        <v>0</v>
      </c>
      <c r="WLK27">
        <v>0</v>
      </c>
      <c r="WLL27">
        <v>0</v>
      </c>
      <c r="WLM27">
        <v>0</v>
      </c>
      <c r="WLN27">
        <v>0</v>
      </c>
      <c r="WLO27">
        <v>0</v>
      </c>
      <c r="WLP27">
        <v>0</v>
      </c>
      <c r="WLQ27">
        <v>0</v>
      </c>
      <c r="WLR27">
        <v>0</v>
      </c>
      <c r="WLS27">
        <v>0</v>
      </c>
      <c r="WLT27">
        <v>0</v>
      </c>
      <c r="WLU27">
        <v>0</v>
      </c>
      <c r="WLV27">
        <v>0</v>
      </c>
      <c r="WLW27">
        <v>0</v>
      </c>
      <c r="WLX27">
        <v>0</v>
      </c>
      <c r="WLY27">
        <v>0</v>
      </c>
      <c r="WLZ27">
        <v>0</v>
      </c>
      <c r="WMA27">
        <v>0</v>
      </c>
      <c r="WMB27">
        <v>0</v>
      </c>
      <c r="WMC27">
        <v>0</v>
      </c>
      <c r="WMD27">
        <v>0</v>
      </c>
      <c r="WME27">
        <v>0</v>
      </c>
      <c r="WMF27">
        <v>0</v>
      </c>
      <c r="WMG27">
        <v>0</v>
      </c>
      <c r="WMH27">
        <v>0</v>
      </c>
      <c r="WMI27">
        <v>0</v>
      </c>
      <c r="WMJ27">
        <v>0</v>
      </c>
      <c r="WMK27">
        <v>0</v>
      </c>
      <c r="WML27">
        <v>0</v>
      </c>
      <c r="WMM27">
        <v>0</v>
      </c>
      <c r="WMN27">
        <v>0</v>
      </c>
      <c r="WMO27">
        <v>0</v>
      </c>
      <c r="WMP27">
        <v>0</v>
      </c>
      <c r="WMQ27">
        <v>0</v>
      </c>
      <c r="WMR27">
        <v>0</v>
      </c>
      <c r="WMS27">
        <v>0</v>
      </c>
      <c r="WMT27">
        <v>0</v>
      </c>
      <c r="WMU27">
        <v>0</v>
      </c>
      <c r="WMV27">
        <v>0</v>
      </c>
      <c r="WMW27">
        <v>0</v>
      </c>
      <c r="WMX27">
        <v>0</v>
      </c>
      <c r="WMY27">
        <v>0</v>
      </c>
      <c r="WMZ27">
        <v>0</v>
      </c>
      <c r="WNA27">
        <v>0</v>
      </c>
      <c r="WNB27">
        <v>0</v>
      </c>
      <c r="WNC27">
        <v>0</v>
      </c>
      <c r="WND27">
        <v>0</v>
      </c>
      <c r="WNE27">
        <v>0</v>
      </c>
      <c r="WNF27">
        <v>0</v>
      </c>
      <c r="WNG27">
        <v>0</v>
      </c>
      <c r="WNH27">
        <v>0</v>
      </c>
      <c r="WNI27">
        <v>0</v>
      </c>
      <c r="WNJ27">
        <v>0</v>
      </c>
      <c r="WNK27">
        <v>0</v>
      </c>
      <c r="WNL27">
        <v>0</v>
      </c>
      <c r="WNM27">
        <v>0</v>
      </c>
      <c r="WNN27">
        <v>0</v>
      </c>
      <c r="WNO27">
        <v>0</v>
      </c>
      <c r="WNP27">
        <v>0</v>
      </c>
      <c r="WNQ27">
        <v>0</v>
      </c>
      <c r="WNR27">
        <v>0</v>
      </c>
      <c r="WNS27">
        <v>0</v>
      </c>
      <c r="WNT27">
        <v>0</v>
      </c>
      <c r="WNU27">
        <v>0</v>
      </c>
      <c r="WNV27">
        <v>0</v>
      </c>
      <c r="WNW27">
        <v>0</v>
      </c>
      <c r="WNX27">
        <v>0</v>
      </c>
      <c r="WNY27">
        <v>0</v>
      </c>
      <c r="WNZ27">
        <v>0</v>
      </c>
      <c r="WOA27">
        <v>0</v>
      </c>
      <c r="WOB27">
        <v>0</v>
      </c>
      <c r="WOC27">
        <v>0</v>
      </c>
      <c r="WOD27">
        <v>0</v>
      </c>
      <c r="WOE27">
        <v>0</v>
      </c>
      <c r="WOF27">
        <v>0</v>
      </c>
      <c r="WOG27">
        <v>0</v>
      </c>
      <c r="WOH27">
        <v>0</v>
      </c>
      <c r="WOI27">
        <v>0</v>
      </c>
      <c r="WOJ27">
        <v>0</v>
      </c>
      <c r="WOK27">
        <v>0</v>
      </c>
      <c r="WOL27">
        <v>0</v>
      </c>
      <c r="WOM27">
        <v>0</v>
      </c>
      <c r="WON27">
        <v>0</v>
      </c>
      <c r="WOO27">
        <v>0</v>
      </c>
      <c r="WOP27">
        <v>0</v>
      </c>
      <c r="WOQ27">
        <v>0</v>
      </c>
      <c r="WOR27">
        <v>0</v>
      </c>
      <c r="WOS27">
        <v>0</v>
      </c>
      <c r="WOT27">
        <v>0</v>
      </c>
      <c r="WOU27">
        <v>0</v>
      </c>
      <c r="WOV27">
        <v>0</v>
      </c>
      <c r="WOW27">
        <v>0</v>
      </c>
      <c r="WOX27">
        <v>0</v>
      </c>
      <c r="WOY27">
        <v>0</v>
      </c>
      <c r="WOZ27">
        <v>0</v>
      </c>
      <c r="WPA27">
        <v>0</v>
      </c>
      <c r="WPB27">
        <v>0</v>
      </c>
      <c r="WPC27">
        <v>0</v>
      </c>
      <c r="WPD27">
        <v>0</v>
      </c>
      <c r="WPE27">
        <v>0</v>
      </c>
      <c r="WPF27">
        <v>0</v>
      </c>
      <c r="WPG27">
        <v>0</v>
      </c>
      <c r="WPH27">
        <v>0</v>
      </c>
      <c r="WPI27">
        <v>0</v>
      </c>
      <c r="WPJ27">
        <v>0</v>
      </c>
      <c r="WPK27">
        <v>0</v>
      </c>
      <c r="WPL27">
        <v>0</v>
      </c>
      <c r="WPM27">
        <v>0</v>
      </c>
      <c r="WPN27">
        <v>0</v>
      </c>
      <c r="WPO27">
        <v>0</v>
      </c>
      <c r="WPP27">
        <v>0</v>
      </c>
      <c r="WPQ27">
        <v>0</v>
      </c>
      <c r="WPR27">
        <v>0</v>
      </c>
      <c r="WPS27">
        <v>0</v>
      </c>
      <c r="WPT27">
        <v>0</v>
      </c>
      <c r="WPU27">
        <v>0</v>
      </c>
      <c r="WPV27">
        <v>0</v>
      </c>
      <c r="WPW27">
        <v>0</v>
      </c>
      <c r="WPX27">
        <v>0</v>
      </c>
      <c r="WPY27">
        <v>0</v>
      </c>
      <c r="WPZ27">
        <v>0</v>
      </c>
      <c r="WQA27">
        <v>0</v>
      </c>
      <c r="WQB27">
        <v>0</v>
      </c>
      <c r="WQC27">
        <v>0</v>
      </c>
      <c r="WQD27">
        <v>0</v>
      </c>
      <c r="WQE27">
        <v>0</v>
      </c>
      <c r="WQF27">
        <v>0</v>
      </c>
      <c r="WQG27">
        <v>0</v>
      </c>
      <c r="WQH27">
        <v>0</v>
      </c>
      <c r="WQI27">
        <v>0</v>
      </c>
      <c r="WQJ27">
        <v>0</v>
      </c>
      <c r="WQK27">
        <v>0</v>
      </c>
      <c r="WQL27">
        <v>0</v>
      </c>
      <c r="WQM27">
        <v>0</v>
      </c>
      <c r="WQN27">
        <v>0</v>
      </c>
      <c r="WQO27">
        <v>0</v>
      </c>
      <c r="WQP27">
        <v>0</v>
      </c>
      <c r="WQQ27">
        <v>0</v>
      </c>
      <c r="WQR27">
        <v>0</v>
      </c>
      <c r="WQS27">
        <v>0</v>
      </c>
      <c r="WQT27">
        <v>0</v>
      </c>
      <c r="WQU27">
        <v>0</v>
      </c>
      <c r="WQV27">
        <v>0</v>
      </c>
      <c r="WQW27">
        <v>0</v>
      </c>
      <c r="WQX27">
        <v>0</v>
      </c>
      <c r="WQY27">
        <v>0</v>
      </c>
      <c r="WQZ27">
        <v>0</v>
      </c>
      <c r="WRA27">
        <v>0</v>
      </c>
      <c r="WRB27">
        <v>0</v>
      </c>
      <c r="WRC27">
        <v>0</v>
      </c>
      <c r="WRD27">
        <v>0</v>
      </c>
      <c r="WRE27">
        <v>0</v>
      </c>
      <c r="WRF27">
        <v>0</v>
      </c>
      <c r="WRG27">
        <v>0</v>
      </c>
      <c r="WRH27">
        <v>0</v>
      </c>
      <c r="WRI27">
        <v>0</v>
      </c>
      <c r="WRJ27">
        <v>0</v>
      </c>
      <c r="WRK27">
        <v>0</v>
      </c>
      <c r="WRL27">
        <v>0</v>
      </c>
      <c r="WRM27">
        <v>0</v>
      </c>
      <c r="WRN27">
        <v>0</v>
      </c>
      <c r="WRO27">
        <v>0</v>
      </c>
      <c r="WRP27">
        <v>0</v>
      </c>
      <c r="WRQ27">
        <v>0</v>
      </c>
      <c r="WRR27">
        <v>0</v>
      </c>
      <c r="WRS27">
        <v>0</v>
      </c>
      <c r="WRT27">
        <v>0</v>
      </c>
      <c r="WRU27">
        <v>0</v>
      </c>
      <c r="WRV27">
        <v>0</v>
      </c>
      <c r="WRW27">
        <v>0</v>
      </c>
      <c r="WRX27">
        <v>0</v>
      </c>
      <c r="WRY27">
        <v>0</v>
      </c>
      <c r="WRZ27">
        <v>0</v>
      </c>
      <c r="WSA27">
        <v>0</v>
      </c>
      <c r="WSB27">
        <v>0</v>
      </c>
      <c r="WSC27">
        <v>0</v>
      </c>
      <c r="WSD27">
        <v>0</v>
      </c>
      <c r="WSE27">
        <v>0</v>
      </c>
      <c r="WSF27">
        <v>0</v>
      </c>
      <c r="WSG27">
        <v>0</v>
      </c>
      <c r="WSH27">
        <v>0</v>
      </c>
      <c r="WSI27">
        <v>0</v>
      </c>
      <c r="WSJ27">
        <v>0</v>
      </c>
      <c r="WSK27">
        <v>0</v>
      </c>
      <c r="WSL27">
        <v>0</v>
      </c>
      <c r="WSM27">
        <v>0</v>
      </c>
      <c r="WSN27">
        <v>0</v>
      </c>
      <c r="WSO27">
        <v>0</v>
      </c>
      <c r="WSP27">
        <v>0</v>
      </c>
      <c r="WSQ27">
        <v>0</v>
      </c>
      <c r="WSR27">
        <v>0</v>
      </c>
      <c r="WSS27">
        <v>0</v>
      </c>
      <c r="WST27">
        <v>0</v>
      </c>
      <c r="WSU27">
        <v>0</v>
      </c>
      <c r="WSV27">
        <v>0</v>
      </c>
      <c r="WSW27">
        <v>0</v>
      </c>
      <c r="WSX27">
        <v>0</v>
      </c>
      <c r="WSY27">
        <v>0</v>
      </c>
      <c r="WSZ27">
        <v>0</v>
      </c>
      <c r="WTA27">
        <v>0</v>
      </c>
      <c r="WTB27">
        <v>0</v>
      </c>
      <c r="WTC27">
        <v>0</v>
      </c>
      <c r="WTD27">
        <v>0</v>
      </c>
      <c r="WTE27">
        <v>0</v>
      </c>
      <c r="WTF27">
        <v>0</v>
      </c>
      <c r="WTG27">
        <v>0</v>
      </c>
      <c r="WTH27">
        <v>0</v>
      </c>
      <c r="WTI27">
        <v>0</v>
      </c>
      <c r="WTJ27">
        <v>0</v>
      </c>
      <c r="WTK27">
        <v>0</v>
      </c>
      <c r="WTL27">
        <v>0</v>
      </c>
      <c r="WTM27">
        <v>0</v>
      </c>
      <c r="WTN27">
        <v>0</v>
      </c>
      <c r="WTO27">
        <v>0</v>
      </c>
      <c r="WTP27">
        <v>0</v>
      </c>
      <c r="WTQ27">
        <v>0</v>
      </c>
      <c r="WTR27">
        <v>0</v>
      </c>
      <c r="WTS27">
        <v>0</v>
      </c>
      <c r="WTT27">
        <v>0</v>
      </c>
      <c r="WTU27">
        <v>0</v>
      </c>
      <c r="WTV27">
        <v>0</v>
      </c>
      <c r="WTW27">
        <v>0</v>
      </c>
      <c r="WTX27">
        <v>0</v>
      </c>
      <c r="WTY27">
        <v>0</v>
      </c>
      <c r="WTZ27">
        <v>0</v>
      </c>
      <c r="WUA27">
        <v>0</v>
      </c>
      <c r="WUB27">
        <v>0</v>
      </c>
      <c r="WUC27">
        <v>0</v>
      </c>
      <c r="WUD27">
        <v>0</v>
      </c>
      <c r="WUE27">
        <v>0</v>
      </c>
      <c r="WUF27">
        <v>0</v>
      </c>
      <c r="WUG27">
        <v>0</v>
      </c>
      <c r="WUH27">
        <v>0</v>
      </c>
      <c r="WUI27">
        <v>0</v>
      </c>
      <c r="WUJ27">
        <v>0</v>
      </c>
      <c r="WUK27">
        <v>0</v>
      </c>
      <c r="WUL27">
        <v>0</v>
      </c>
      <c r="WUM27">
        <v>0</v>
      </c>
      <c r="WUN27">
        <v>0</v>
      </c>
      <c r="WUO27">
        <v>0</v>
      </c>
      <c r="WUP27">
        <v>0</v>
      </c>
      <c r="WUQ27">
        <v>0</v>
      </c>
      <c r="WUR27">
        <v>0</v>
      </c>
      <c r="WUS27">
        <v>0</v>
      </c>
      <c r="WUT27">
        <v>0</v>
      </c>
      <c r="WUU27">
        <v>0</v>
      </c>
      <c r="WUV27">
        <v>0</v>
      </c>
      <c r="WUW27">
        <v>0</v>
      </c>
      <c r="WUX27">
        <v>0</v>
      </c>
      <c r="WUY27">
        <v>0</v>
      </c>
      <c r="WUZ27">
        <v>0</v>
      </c>
      <c r="WVA27">
        <v>0</v>
      </c>
      <c r="WVB27">
        <v>0</v>
      </c>
      <c r="WVC27">
        <v>0</v>
      </c>
      <c r="WVD27">
        <v>0</v>
      </c>
      <c r="WVE27">
        <v>0</v>
      </c>
      <c r="WVF27">
        <v>0</v>
      </c>
      <c r="WVG27">
        <v>0</v>
      </c>
      <c r="WVH27">
        <v>0</v>
      </c>
      <c r="WVI27">
        <v>0</v>
      </c>
      <c r="WVJ27">
        <v>0</v>
      </c>
      <c r="WVK27">
        <v>0</v>
      </c>
      <c r="WVL27">
        <v>0</v>
      </c>
      <c r="WVM27">
        <v>0</v>
      </c>
      <c r="WVN27">
        <v>0</v>
      </c>
      <c r="WVO27">
        <v>0</v>
      </c>
      <c r="WVP27">
        <v>0</v>
      </c>
      <c r="WVQ27">
        <v>0</v>
      </c>
      <c r="WVR27">
        <v>0</v>
      </c>
      <c r="WVS27">
        <v>0</v>
      </c>
      <c r="WVT27">
        <v>0</v>
      </c>
      <c r="WVU27">
        <v>0</v>
      </c>
      <c r="WVV27">
        <v>0</v>
      </c>
      <c r="WVW27">
        <v>0</v>
      </c>
      <c r="WVX27">
        <v>0</v>
      </c>
      <c r="WVY27">
        <v>0</v>
      </c>
      <c r="WVZ27">
        <v>0</v>
      </c>
      <c r="WWA27">
        <v>0</v>
      </c>
      <c r="WWB27">
        <v>0</v>
      </c>
      <c r="WWC27">
        <v>0</v>
      </c>
      <c r="WWD27">
        <v>0</v>
      </c>
      <c r="WWE27">
        <v>0</v>
      </c>
      <c r="WWF27">
        <v>0</v>
      </c>
      <c r="WWG27">
        <v>0</v>
      </c>
      <c r="WWH27">
        <v>0</v>
      </c>
      <c r="WWI27">
        <v>0</v>
      </c>
      <c r="WWJ27">
        <v>0</v>
      </c>
      <c r="WWK27">
        <v>0</v>
      </c>
      <c r="WWL27">
        <v>0</v>
      </c>
      <c r="WWM27">
        <v>0</v>
      </c>
      <c r="WWN27">
        <v>0</v>
      </c>
      <c r="WWO27">
        <v>0</v>
      </c>
      <c r="WWP27">
        <v>0</v>
      </c>
      <c r="WWQ27">
        <v>0</v>
      </c>
      <c r="WWR27">
        <v>0</v>
      </c>
      <c r="WWS27">
        <v>0</v>
      </c>
      <c r="WWT27">
        <v>0</v>
      </c>
      <c r="WWU27">
        <v>0</v>
      </c>
      <c r="WWV27">
        <v>0</v>
      </c>
      <c r="WWW27">
        <v>0</v>
      </c>
      <c r="WWX27">
        <v>0</v>
      </c>
      <c r="WWY27">
        <v>0</v>
      </c>
      <c r="WWZ27">
        <v>0</v>
      </c>
      <c r="WXA27">
        <v>0</v>
      </c>
      <c r="WXB27">
        <v>0</v>
      </c>
      <c r="WXC27">
        <v>0</v>
      </c>
      <c r="WXD27">
        <v>0</v>
      </c>
      <c r="WXE27">
        <v>0</v>
      </c>
      <c r="WXF27">
        <v>0</v>
      </c>
      <c r="WXG27">
        <v>0</v>
      </c>
      <c r="WXH27">
        <v>0</v>
      </c>
      <c r="WXI27">
        <v>0</v>
      </c>
      <c r="WXJ27">
        <v>0</v>
      </c>
      <c r="WXK27">
        <v>0</v>
      </c>
      <c r="WXL27">
        <v>0</v>
      </c>
      <c r="WXM27">
        <v>0</v>
      </c>
      <c r="WXN27">
        <v>0</v>
      </c>
      <c r="WXO27">
        <v>0</v>
      </c>
      <c r="WXP27">
        <v>0</v>
      </c>
      <c r="WXQ27">
        <v>0</v>
      </c>
      <c r="WXR27">
        <v>0</v>
      </c>
      <c r="WXS27">
        <v>0</v>
      </c>
      <c r="WXT27">
        <v>0</v>
      </c>
      <c r="WXU27">
        <v>0</v>
      </c>
      <c r="WXV27">
        <v>0</v>
      </c>
      <c r="WXW27">
        <v>0</v>
      </c>
      <c r="WXX27">
        <v>0</v>
      </c>
      <c r="WXY27">
        <v>0</v>
      </c>
      <c r="WXZ27">
        <v>0</v>
      </c>
      <c r="WYA27">
        <v>0</v>
      </c>
      <c r="WYB27">
        <v>0</v>
      </c>
      <c r="WYC27">
        <v>0</v>
      </c>
      <c r="WYD27">
        <v>0</v>
      </c>
      <c r="WYE27">
        <v>0</v>
      </c>
      <c r="WYF27">
        <v>0</v>
      </c>
      <c r="WYG27">
        <v>0</v>
      </c>
      <c r="WYH27">
        <v>0</v>
      </c>
      <c r="WYI27">
        <v>0</v>
      </c>
      <c r="WYJ27">
        <v>0</v>
      </c>
      <c r="WYK27">
        <v>0</v>
      </c>
      <c r="WYL27">
        <v>0</v>
      </c>
      <c r="WYM27">
        <v>0</v>
      </c>
      <c r="WYN27">
        <v>0</v>
      </c>
      <c r="WYO27">
        <v>0</v>
      </c>
      <c r="WYP27">
        <v>0</v>
      </c>
      <c r="WYQ27">
        <v>0</v>
      </c>
      <c r="WYR27">
        <v>0</v>
      </c>
      <c r="WYS27">
        <v>0</v>
      </c>
      <c r="WYT27">
        <v>0</v>
      </c>
      <c r="WYU27">
        <v>0</v>
      </c>
      <c r="WYV27">
        <v>0</v>
      </c>
      <c r="WYW27">
        <v>0</v>
      </c>
      <c r="WYX27">
        <v>0</v>
      </c>
      <c r="WYY27">
        <v>0</v>
      </c>
      <c r="WYZ27">
        <v>0</v>
      </c>
      <c r="WZA27">
        <v>0</v>
      </c>
      <c r="WZB27">
        <v>0</v>
      </c>
      <c r="WZC27">
        <v>0</v>
      </c>
      <c r="WZD27">
        <v>0</v>
      </c>
      <c r="WZE27">
        <v>0</v>
      </c>
      <c r="WZF27">
        <v>0</v>
      </c>
      <c r="WZG27">
        <v>0</v>
      </c>
      <c r="WZH27">
        <v>0</v>
      </c>
      <c r="WZI27">
        <v>0</v>
      </c>
      <c r="WZJ27">
        <v>0</v>
      </c>
      <c r="WZK27">
        <v>0</v>
      </c>
      <c r="WZL27">
        <v>0</v>
      </c>
      <c r="WZM27">
        <v>0</v>
      </c>
      <c r="WZN27">
        <v>0</v>
      </c>
      <c r="WZO27">
        <v>0</v>
      </c>
      <c r="WZP27">
        <v>0</v>
      </c>
      <c r="WZQ27">
        <v>0</v>
      </c>
      <c r="WZR27">
        <v>0</v>
      </c>
      <c r="WZS27">
        <v>0</v>
      </c>
      <c r="WZT27">
        <v>0</v>
      </c>
      <c r="WZU27">
        <v>0</v>
      </c>
      <c r="WZV27">
        <v>0</v>
      </c>
      <c r="WZW27">
        <v>0</v>
      </c>
      <c r="WZX27">
        <v>0</v>
      </c>
      <c r="WZY27">
        <v>0</v>
      </c>
      <c r="WZZ27">
        <v>0</v>
      </c>
      <c r="XAA27">
        <v>0</v>
      </c>
      <c r="XAB27">
        <v>0</v>
      </c>
      <c r="XAC27">
        <v>0</v>
      </c>
      <c r="XAD27">
        <v>0</v>
      </c>
      <c r="XAE27">
        <v>0</v>
      </c>
      <c r="XAF27">
        <v>0</v>
      </c>
      <c r="XAG27">
        <v>0</v>
      </c>
      <c r="XAH27">
        <v>0</v>
      </c>
      <c r="XAI27">
        <v>0</v>
      </c>
      <c r="XAJ27">
        <v>0</v>
      </c>
      <c r="XAK27">
        <v>0</v>
      </c>
      <c r="XAL27">
        <v>0</v>
      </c>
      <c r="XAM27">
        <v>0</v>
      </c>
      <c r="XAN27">
        <v>0</v>
      </c>
      <c r="XAO27">
        <v>0</v>
      </c>
      <c r="XAP27">
        <v>0</v>
      </c>
      <c r="XAQ27">
        <v>0</v>
      </c>
      <c r="XAR27">
        <v>0</v>
      </c>
      <c r="XAS27">
        <v>0</v>
      </c>
      <c r="XAT27">
        <v>0</v>
      </c>
      <c r="XAU27">
        <v>0</v>
      </c>
      <c r="XAV27">
        <v>0</v>
      </c>
      <c r="XAW27">
        <v>0</v>
      </c>
      <c r="XAX27">
        <v>0</v>
      </c>
      <c r="XAY27">
        <v>0</v>
      </c>
      <c r="XAZ27">
        <v>0</v>
      </c>
      <c r="XBA27">
        <v>0</v>
      </c>
      <c r="XBB27">
        <v>0</v>
      </c>
      <c r="XBC27">
        <v>0</v>
      </c>
      <c r="XBD27">
        <v>0</v>
      </c>
      <c r="XBE27">
        <v>0</v>
      </c>
      <c r="XBF27">
        <v>0</v>
      </c>
      <c r="XBG27">
        <v>0</v>
      </c>
      <c r="XBH27">
        <v>0</v>
      </c>
      <c r="XBI27">
        <v>0</v>
      </c>
      <c r="XBJ27">
        <v>0</v>
      </c>
      <c r="XBK27">
        <v>0</v>
      </c>
      <c r="XBL27">
        <v>0</v>
      </c>
      <c r="XBM27">
        <v>0</v>
      </c>
      <c r="XBN27">
        <v>0</v>
      </c>
      <c r="XBO27">
        <v>0</v>
      </c>
      <c r="XBP27">
        <v>0</v>
      </c>
      <c r="XBQ27">
        <v>0</v>
      </c>
      <c r="XBR27">
        <v>0</v>
      </c>
      <c r="XBS27">
        <v>0</v>
      </c>
      <c r="XBT27">
        <v>0</v>
      </c>
      <c r="XBU27">
        <v>0</v>
      </c>
      <c r="XBV27">
        <v>0</v>
      </c>
      <c r="XBW27">
        <v>0</v>
      </c>
      <c r="XBX27">
        <v>0</v>
      </c>
      <c r="XBY27">
        <v>0</v>
      </c>
      <c r="XBZ27">
        <v>0</v>
      </c>
      <c r="XCA27">
        <v>0</v>
      </c>
      <c r="XCB27">
        <v>0</v>
      </c>
      <c r="XCC27">
        <v>0</v>
      </c>
      <c r="XCD27">
        <v>0</v>
      </c>
      <c r="XCE27">
        <v>0</v>
      </c>
      <c r="XCF27">
        <v>0</v>
      </c>
      <c r="XCG27">
        <v>0</v>
      </c>
      <c r="XCH27">
        <v>0</v>
      </c>
      <c r="XCI27">
        <v>0</v>
      </c>
      <c r="XCJ27">
        <v>0</v>
      </c>
      <c r="XCK27">
        <v>0</v>
      </c>
      <c r="XCL27">
        <v>0</v>
      </c>
      <c r="XCM27">
        <v>0</v>
      </c>
      <c r="XCN27">
        <v>0</v>
      </c>
      <c r="XCO27">
        <v>0</v>
      </c>
      <c r="XCP27">
        <v>0</v>
      </c>
      <c r="XCQ27">
        <v>0</v>
      </c>
      <c r="XCR27">
        <v>0</v>
      </c>
      <c r="XCS27">
        <v>0</v>
      </c>
      <c r="XCT27">
        <v>0</v>
      </c>
      <c r="XCU27">
        <v>0</v>
      </c>
      <c r="XCV27">
        <v>0</v>
      </c>
      <c r="XCW27">
        <v>0</v>
      </c>
      <c r="XCX27">
        <v>0</v>
      </c>
      <c r="XCY27">
        <v>0</v>
      </c>
      <c r="XCZ27">
        <v>0</v>
      </c>
      <c r="XDA27">
        <v>0</v>
      </c>
      <c r="XDB27">
        <v>0</v>
      </c>
      <c r="XDC27">
        <v>0</v>
      </c>
      <c r="XDD27">
        <v>0</v>
      </c>
      <c r="XDE27">
        <v>0</v>
      </c>
      <c r="XDF27">
        <v>0</v>
      </c>
      <c r="XDG27">
        <v>0</v>
      </c>
      <c r="XDH27">
        <v>0</v>
      </c>
      <c r="XDI27">
        <v>0</v>
      </c>
      <c r="XDJ27">
        <v>0</v>
      </c>
      <c r="XDK27">
        <v>0</v>
      </c>
      <c r="XDL27">
        <v>0</v>
      </c>
      <c r="XDM27">
        <v>0</v>
      </c>
      <c r="XDN27">
        <v>0</v>
      </c>
      <c r="XDO27">
        <v>0</v>
      </c>
      <c r="XDP27">
        <v>0</v>
      </c>
      <c r="XDQ27">
        <v>0</v>
      </c>
      <c r="XDR27">
        <v>0</v>
      </c>
      <c r="XDS27">
        <v>0</v>
      </c>
      <c r="XDT27">
        <v>0</v>
      </c>
      <c r="XDU27">
        <v>0</v>
      </c>
      <c r="XDV27">
        <v>0</v>
      </c>
      <c r="XDW27">
        <v>0</v>
      </c>
      <c r="XDX27">
        <v>0</v>
      </c>
      <c r="XDY27">
        <v>0</v>
      </c>
      <c r="XDZ27">
        <v>0</v>
      </c>
      <c r="XEA27">
        <v>0</v>
      </c>
      <c r="XEB27">
        <v>0</v>
      </c>
      <c r="XEC27">
        <v>0</v>
      </c>
      <c r="XED27">
        <v>0</v>
      </c>
      <c r="XEE27">
        <v>0</v>
      </c>
      <c r="XEF27">
        <v>0</v>
      </c>
      <c r="XEG27">
        <v>0</v>
      </c>
      <c r="XEH27">
        <v>0</v>
      </c>
      <c r="XEI27">
        <v>0</v>
      </c>
      <c r="XEJ27">
        <v>0</v>
      </c>
      <c r="XEK27">
        <v>0</v>
      </c>
      <c r="XEL27">
        <v>0</v>
      </c>
      <c r="XEM27">
        <v>0</v>
      </c>
      <c r="XEN27">
        <v>0</v>
      </c>
      <c r="XEO27">
        <v>0</v>
      </c>
      <c r="XEP27">
        <v>0</v>
      </c>
      <c r="XEQ27">
        <v>0</v>
      </c>
      <c r="XER27">
        <v>0</v>
      </c>
      <c r="XES27">
        <v>0</v>
      </c>
      <c r="XET27">
        <v>0</v>
      </c>
      <c r="XEU27">
        <v>0</v>
      </c>
      <c r="XEV27">
        <v>0</v>
      </c>
      <c r="XEW27">
        <v>0</v>
      </c>
      <c r="XEX27">
        <v>0</v>
      </c>
      <c r="XEY27">
        <v>0</v>
      </c>
      <c r="XEZ27">
        <v>0</v>
      </c>
      <c r="XFA27">
        <v>0</v>
      </c>
      <c r="XFB27">
        <v>0</v>
      </c>
      <c r="XFC27">
        <v>0</v>
      </c>
      <c r="XFD27">
        <v>0</v>
      </c>
    </row>
    <row r="28" spans="1:16384">
      <c r="A28" s="23">
        <v>2</v>
      </c>
      <c r="B28" s="23">
        <v>280</v>
      </c>
      <c r="C28" s="24">
        <v>4168762.29</v>
      </c>
      <c r="D28" s="24">
        <v>4164534.15</v>
      </c>
      <c r="E28" s="24">
        <v>4162434.15</v>
      </c>
      <c r="F28" s="24">
        <v>2616834.15</v>
      </c>
      <c r="G28" s="24">
        <v>2895609.15</v>
      </c>
      <c r="H28" s="24">
        <v>2896428.15</v>
      </c>
      <c r="I28" s="24">
        <v>2902709.25</v>
      </c>
      <c r="J28" s="24">
        <v>2903864.25</v>
      </c>
      <c r="K28" s="24">
        <v>2894519.25</v>
      </c>
      <c r="L28" s="24">
        <v>0</v>
      </c>
      <c r="M28">
        <v>0</v>
      </c>
    </row>
    <row r="29" spans="1:16384">
      <c r="A29" s="23">
        <v>2</v>
      </c>
      <c r="B29" s="23">
        <v>282</v>
      </c>
      <c r="C29" s="24">
        <v>1053849.5730000001</v>
      </c>
      <c r="D29" s="24">
        <v>1051329.5730000001</v>
      </c>
      <c r="E29" s="24">
        <v>944146.875</v>
      </c>
      <c r="F29" s="24">
        <v>950236.875</v>
      </c>
      <c r="G29" s="24">
        <v>950656.875</v>
      </c>
      <c r="H29" s="24">
        <v>956011.875</v>
      </c>
      <c r="I29" s="24">
        <v>955696.875</v>
      </c>
      <c r="J29" s="25">
        <v>960316.875</v>
      </c>
      <c r="K29" s="24">
        <v>964516.875</v>
      </c>
      <c r="L29" s="24">
        <v>968296.875</v>
      </c>
      <c r="M29">
        <v>975804.375</v>
      </c>
    </row>
    <row r="30" spans="1:16384">
      <c r="A30" s="23">
        <v>2</v>
      </c>
      <c r="B30" s="23">
        <v>283</v>
      </c>
      <c r="C30" s="24">
        <v>46095</v>
      </c>
      <c r="D30" s="24">
        <v>46095</v>
      </c>
      <c r="E30" s="24">
        <v>46095</v>
      </c>
      <c r="F30" s="24">
        <v>46095</v>
      </c>
      <c r="G30" s="24">
        <v>775845</v>
      </c>
      <c r="H30" s="25">
        <v>813750</v>
      </c>
      <c r="I30" s="25">
        <v>808605</v>
      </c>
      <c r="J30" s="25">
        <v>0</v>
      </c>
      <c r="K30" s="25">
        <v>0</v>
      </c>
      <c r="L30" s="25">
        <v>0</v>
      </c>
      <c r="M30">
        <v>0</v>
      </c>
    </row>
    <row r="31" spans="1:16384">
      <c r="A31" s="23">
        <v>2</v>
      </c>
      <c r="B31" s="23">
        <v>286</v>
      </c>
      <c r="C31" s="24">
        <v>0</v>
      </c>
      <c r="D31" s="24">
        <v>0</v>
      </c>
      <c r="E31" s="24">
        <v>0</v>
      </c>
      <c r="F31" s="24">
        <v>0</v>
      </c>
      <c r="G31" s="24">
        <v>0</v>
      </c>
      <c r="H31" s="24">
        <v>0</v>
      </c>
      <c r="I31" s="24">
        <v>0</v>
      </c>
      <c r="J31" s="24">
        <v>0</v>
      </c>
      <c r="K31" s="25">
        <v>0</v>
      </c>
      <c r="L31" s="25">
        <v>0</v>
      </c>
      <c r="M31">
        <v>0</v>
      </c>
    </row>
    <row r="32" spans="1:16384">
      <c r="A32" s="23">
        <v>2</v>
      </c>
      <c r="B32" s="23">
        <v>294</v>
      </c>
      <c r="C32" s="24">
        <v>146175.75</v>
      </c>
      <c r="D32" s="24">
        <v>147120.75</v>
      </c>
      <c r="E32" s="24">
        <v>142545.375</v>
      </c>
      <c r="F32" s="24">
        <v>143164.875</v>
      </c>
      <c r="G32" s="24">
        <v>143506.125</v>
      </c>
      <c r="H32" s="24">
        <v>143563.875</v>
      </c>
      <c r="I32" s="24">
        <v>143332.875</v>
      </c>
      <c r="J32" s="24">
        <v>148057.875</v>
      </c>
      <c r="K32" s="24">
        <v>0</v>
      </c>
      <c r="L32" s="24">
        <v>0</v>
      </c>
      <c r="M32">
        <v>0</v>
      </c>
    </row>
    <row r="33" spans="1:13">
      <c r="A33" s="23">
        <v>2</v>
      </c>
      <c r="B33" s="23">
        <v>309</v>
      </c>
      <c r="C33" s="24">
        <v>416470.42499999999</v>
      </c>
      <c r="D33" s="24">
        <v>418717.42499999999</v>
      </c>
      <c r="E33" s="24">
        <v>415639.875</v>
      </c>
      <c r="F33" s="24">
        <v>407311.27500000002</v>
      </c>
      <c r="G33" s="24">
        <v>404308.27500000002</v>
      </c>
      <c r="H33" s="24">
        <v>401305.27500000002</v>
      </c>
      <c r="I33" s="24">
        <v>403552.27500000002</v>
      </c>
      <c r="J33" s="25">
        <v>389974.72499999998</v>
      </c>
      <c r="K33" s="25">
        <v>392296.27500000002</v>
      </c>
      <c r="L33" s="25">
        <v>2814793.2749999999</v>
      </c>
      <c r="M33">
        <v>1091855.625</v>
      </c>
    </row>
    <row r="34" spans="1:13">
      <c r="A34" s="23">
        <v>2</v>
      </c>
      <c r="B34" s="23">
        <v>314</v>
      </c>
      <c r="C34" s="24">
        <v>109173.75</v>
      </c>
      <c r="D34" s="24">
        <v>109173.75</v>
      </c>
      <c r="E34" s="24">
        <v>177423.75</v>
      </c>
      <c r="F34" s="24">
        <v>715443.75</v>
      </c>
      <c r="G34" s="24">
        <v>717333.75</v>
      </c>
      <c r="H34" s="24">
        <v>712923.75</v>
      </c>
      <c r="I34" s="24">
        <v>706033.65</v>
      </c>
      <c r="J34" s="24">
        <v>0</v>
      </c>
      <c r="K34" s="24">
        <v>0</v>
      </c>
      <c r="L34" s="24">
        <v>0</v>
      </c>
      <c r="M34">
        <v>0</v>
      </c>
    </row>
    <row r="35" spans="1:13">
      <c r="A35" s="23">
        <v>2</v>
      </c>
      <c r="B35" s="23">
        <v>316</v>
      </c>
      <c r="C35" s="24">
        <v>711341.4</v>
      </c>
      <c r="D35" s="24">
        <v>708317.4</v>
      </c>
      <c r="E35" s="24">
        <v>711918.9</v>
      </c>
      <c r="F35" s="24">
        <v>709692.9</v>
      </c>
      <c r="G35" s="24">
        <v>707151.9</v>
      </c>
      <c r="H35" s="24">
        <v>707498.4</v>
      </c>
      <c r="I35" s="24">
        <v>710338.65</v>
      </c>
      <c r="J35" s="24">
        <v>707107.8</v>
      </c>
      <c r="K35" s="24">
        <v>708495.9</v>
      </c>
      <c r="L35" s="25">
        <v>707721</v>
      </c>
      <c r="M35">
        <v>707301</v>
      </c>
    </row>
    <row r="36" spans="1:13">
      <c r="A36" s="23">
        <v>2</v>
      </c>
      <c r="B36" s="23">
        <v>317</v>
      </c>
      <c r="C36" s="24">
        <v>329470.30200000003</v>
      </c>
      <c r="D36" s="25">
        <v>321280.30200000003</v>
      </c>
      <c r="E36" s="25">
        <v>326320.30200000003</v>
      </c>
      <c r="F36" s="25">
        <v>320650.30200000003</v>
      </c>
      <c r="G36" s="25">
        <v>325480.30200000003</v>
      </c>
      <c r="H36" s="25">
        <v>330100.30200000003</v>
      </c>
      <c r="I36" s="25">
        <v>324010.30200000003</v>
      </c>
      <c r="J36" s="25">
        <v>328420.30200000003</v>
      </c>
      <c r="K36" s="25">
        <v>327055.32299999997</v>
      </c>
      <c r="L36" s="25">
        <v>0</v>
      </c>
      <c r="M36">
        <v>0</v>
      </c>
    </row>
    <row r="37" spans="1:13">
      <c r="A37" s="23">
        <v>2</v>
      </c>
      <c r="B37" s="23">
        <v>345</v>
      </c>
      <c r="C37" s="24">
        <v>1654695</v>
      </c>
      <c r="D37" s="24">
        <v>0</v>
      </c>
      <c r="E37" s="24">
        <v>0</v>
      </c>
      <c r="F37" s="24">
        <v>0</v>
      </c>
      <c r="G37" s="24">
        <v>0</v>
      </c>
      <c r="H37" s="24">
        <v>0</v>
      </c>
      <c r="I37" s="24">
        <v>0</v>
      </c>
      <c r="J37" s="24">
        <v>0</v>
      </c>
      <c r="K37" s="24">
        <v>0</v>
      </c>
      <c r="L37" s="24">
        <v>0</v>
      </c>
      <c r="M37">
        <v>0</v>
      </c>
    </row>
    <row r="38" spans="1:13">
      <c r="A38" s="23">
        <v>2</v>
      </c>
      <c r="B38" s="23">
        <v>361</v>
      </c>
      <c r="C38" s="24">
        <v>171688.65</v>
      </c>
      <c r="D38" s="24">
        <v>174313.65</v>
      </c>
      <c r="E38" s="24">
        <v>171583.65</v>
      </c>
      <c r="F38" s="24">
        <v>173762.4</v>
      </c>
      <c r="G38" s="24">
        <v>175610.4</v>
      </c>
      <c r="H38" s="24">
        <v>176964.9</v>
      </c>
      <c r="I38" s="24">
        <v>172701.9</v>
      </c>
      <c r="J38" s="24">
        <v>173384.4</v>
      </c>
      <c r="K38" s="25">
        <v>173751.9</v>
      </c>
      <c r="L38" s="25">
        <v>173712</v>
      </c>
      <c r="M38">
        <v>0</v>
      </c>
    </row>
    <row r="39" spans="1:13">
      <c r="A39" s="23">
        <v>2</v>
      </c>
      <c r="B39" s="23">
        <v>381</v>
      </c>
      <c r="C39" s="24">
        <v>56794.5</v>
      </c>
      <c r="D39" s="24">
        <v>55219.5</v>
      </c>
      <c r="E39" s="24">
        <v>53644.5</v>
      </c>
      <c r="F39" s="24">
        <v>51964.5</v>
      </c>
      <c r="G39" s="24">
        <v>50284.5</v>
      </c>
      <c r="H39" s="24">
        <v>53597.25</v>
      </c>
      <c r="I39" s="24">
        <v>56910</v>
      </c>
      <c r="J39" s="24">
        <v>54705</v>
      </c>
      <c r="K39" s="24">
        <v>0</v>
      </c>
      <c r="L39" s="24">
        <v>0</v>
      </c>
      <c r="M39">
        <v>0</v>
      </c>
    </row>
    <row r="40" spans="1:13">
      <c r="A40" s="23">
        <v>2</v>
      </c>
      <c r="B40" s="23">
        <v>402</v>
      </c>
      <c r="C40" s="24">
        <v>158412.198</v>
      </c>
      <c r="D40" s="24">
        <v>167074.698</v>
      </c>
      <c r="E40" s="24">
        <v>180724.698</v>
      </c>
      <c r="F40" s="24">
        <v>183454.698</v>
      </c>
      <c r="G40" s="24">
        <v>186027.198</v>
      </c>
      <c r="H40" s="24">
        <v>188442.198</v>
      </c>
      <c r="I40" s="24">
        <v>195713.448</v>
      </c>
      <c r="J40" s="24">
        <v>197445.948</v>
      </c>
      <c r="K40" s="24">
        <v>198180.948</v>
      </c>
      <c r="L40" s="24">
        <v>193455.948</v>
      </c>
      <c r="M40">
        <v>158110.323</v>
      </c>
    </row>
    <row r="41" spans="1:13">
      <c r="A41" s="23">
        <v>2</v>
      </c>
      <c r="B41" s="23">
        <v>413</v>
      </c>
      <c r="C41" s="24">
        <v>186109.875</v>
      </c>
      <c r="D41" s="24">
        <v>186109.875</v>
      </c>
      <c r="E41" s="24">
        <v>186109.875</v>
      </c>
      <c r="F41" s="24">
        <v>186109.875</v>
      </c>
      <c r="G41" s="24">
        <v>186109.875</v>
      </c>
      <c r="H41" s="24">
        <v>291109.875</v>
      </c>
      <c r="I41" s="24">
        <v>291109.875</v>
      </c>
      <c r="J41" s="24">
        <v>291109.875</v>
      </c>
      <c r="K41" s="24">
        <v>2028859.875</v>
      </c>
      <c r="L41" s="24">
        <v>2095842</v>
      </c>
      <c r="M41">
        <v>1756650</v>
      </c>
    </row>
    <row r="42" spans="1:13">
      <c r="A42" s="23">
        <v>2</v>
      </c>
      <c r="B42" s="23">
        <v>414</v>
      </c>
      <c r="C42" s="24">
        <v>292561.5</v>
      </c>
      <c r="D42" s="24">
        <v>290724</v>
      </c>
      <c r="E42" s="24">
        <v>287805</v>
      </c>
      <c r="F42" s="24">
        <v>285810</v>
      </c>
      <c r="G42" s="24">
        <v>293233.5</v>
      </c>
      <c r="H42" s="24">
        <v>285542.25</v>
      </c>
      <c r="I42" s="24">
        <v>288519</v>
      </c>
      <c r="J42" s="25">
        <v>504414.75</v>
      </c>
      <c r="K42" s="25">
        <v>503989.5</v>
      </c>
      <c r="L42" s="25">
        <v>508200</v>
      </c>
      <c r="M42">
        <v>511140</v>
      </c>
    </row>
    <row r="43" spans="1:13">
      <c r="A43" s="23">
        <v>2</v>
      </c>
      <c r="B43" s="23">
        <v>424</v>
      </c>
      <c r="C43" s="24">
        <v>220552.5</v>
      </c>
      <c r="D43" s="24">
        <v>222757.5</v>
      </c>
      <c r="E43" s="24">
        <v>219607.5</v>
      </c>
      <c r="F43" s="24">
        <v>216457.5</v>
      </c>
      <c r="G43" s="24">
        <v>218557.5</v>
      </c>
      <c r="H43" s="24">
        <v>220552.5</v>
      </c>
      <c r="I43" s="24">
        <v>217192.5</v>
      </c>
      <c r="J43" s="24">
        <v>219082.5</v>
      </c>
      <c r="K43" s="24">
        <v>220867.5</v>
      </c>
      <c r="L43" s="24">
        <v>222101.25</v>
      </c>
      <c r="M43">
        <v>223214.25</v>
      </c>
    </row>
    <row r="44" spans="1:13">
      <c r="A44" s="23">
        <v>2</v>
      </c>
      <c r="B44" s="23">
        <v>432</v>
      </c>
      <c r="C44" s="24">
        <v>318974.25</v>
      </c>
      <c r="D44" s="24">
        <v>320906.25</v>
      </c>
      <c r="E44" s="24">
        <v>316968.75</v>
      </c>
      <c r="F44" s="24">
        <v>322678.125</v>
      </c>
      <c r="G44" s="24">
        <v>322546.875</v>
      </c>
      <c r="H44" s="24">
        <v>322021.875</v>
      </c>
      <c r="I44" s="24">
        <v>168853.125</v>
      </c>
      <c r="J44" s="24">
        <v>0</v>
      </c>
      <c r="K44" s="25">
        <v>0</v>
      </c>
      <c r="L44" s="25">
        <v>0</v>
      </c>
      <c r="M44">
        <v>0</v>
      </c>
    </row>
    <row r="45" spans="1:13">
      <c r="A45" s="23">
        <v>2</v>
      </c>
      <c r="B45" s="23">
        <v>463</v>
      </c>
      <c r="C45" s="24">
        <v>76999.649999999994</v>
      </c>
      <c r="D45" s="24">
        <v>82002.899999999994</v>
      </c>
      <c r="E45" s="24">
        <v>81632.25</v>
      </c>
      <c r="F45" s="24">
        <v>86512.65</v>
      </c>
      <c r="G45" s="24">
        <v>86019.15</v>
      </c>
      <c r="H45" s="24">
        <v>594775.65</v>
      </c>
      <c r="I45" s="24">
        <v>592814.25</v>
      </c>
      <c r="J45" s="24">
        <v>590607.15</v>
      </c>
      <c r="K45" s="24">
        <v>582902.25</v>
      </c>
      <c r="L45" s="24">
        <v>580324.5</v>
      </c>
      <c r="M45">
        <v>0</v>
      </c>
    </row>
    <row r="46" spans="1:13">
      <c r="A46" s="23">
        <v>2</v>
      </c>
      <c r="B46" s="23">
        <v>477</v>
      </c>
      <c r="C46" s="24">
        <v>869033.82299999997</v>
      </c>
      <c r="D46" s="24">
        <v>785453.82299999997</v>
      </c>
      <c r="E46" s="24">
        <v>777683.82299999997</v>
      </c>
      <c r="F46" s="24">
        <v>778878.19799999997</v>
      </c>
      <c r="G46" s="24">
        <v>768168.19799999997</v>
      </c>
      <c r="H46" s="24">
        <v>760916.625</v>
      </c>
      <c r="I46" s="24">
        <v>762746.25</v>
      </c>
      <c r="J46" s="24">
        <v>768075</v>
      </c>
      <c r="K46" s="24">
        <v>0</v>
      </c>
      <c r="L46" s="24">
        <v>0</v>
      </c>
      <c r="M46">
        <v>0</v>
      </c>
    </row>
    <row r="47" spans="1:13">
      <c r="A47" s="23">
        <v>2</v>
      </c>
      <c r="B47" s="23">
        <v>482</v>
      </c>
      <c r="C47" s="24">
        <v>551231.1</v>
      </c>
      <c r="D47" s="24">
        <v>828676.8</v>
      </c>
      <c r="E47" s="25">
        <v>829261.65</v>
      </c>
      <c r="F47" s="25">
        <v>829718.4</v>
      </c>
      <c r="G47" s="25">
        <v>824794.95</v>
      </c>
      <c r="H47" s="25">
        <v>830300.1</v>
      </c>
      <c r="I47" s="25">
        <v>825111</v>
      </c>
      <c r="J47" s="25">
        <v>825099.45</v>
      </c>
      <c r="K47" s="25">
        <v>824950.35</v>
      </c>
      <c r="L47" s="25">
        <v>824664.75</v>
      </c>
      <c r="M47">
        <v>0</v>
      </c>
    </row>
    <row r="48" spans="1:13">
      <c r="A48" s="23">
        <v>2</v>
      </c>
      <c r="B48" s="23">
        <v>492</v>
      </c>
      <c r="C48" s="24">
        <v>1062582.5175000001</v>
      </c>
      <c r="D48" s="24">
        <v>1062513.291</v>
      </c>
      <c r="E48" s="24">
        <v>1167443.1405</v>
      </c>
      <c r="F48" s="24">
        <v>1190472.0660000001</v>
      </c>
      <c r="G48" s="24">
        <v>1228462.5464999999</v>
      </c>
      <c r="H48" s="24">
        <v>1233692.0504999999</v>
      </c>
      <c r="I48" s="24">
        <v>1228105.5989999999</v>
      </c>
      <c r="J48" s="24">
        <v>1248768.1605</v>
      </c>
      <c r="K48" s="24">
        <v>1263392.2139999999</v>
      </c>
      <c r="L48" s="24">
        <v>1272135.27</v>
      </c>
      <c r="M48">
        <v>382554.375</v>
      </c>
    </row>
    <row r="49" spans="1:13">
      <c r="A49" s="23">
        <v>2</v>
      </c>
      <c r="B49" s="23">
        <v>508</v>
      </c>
      <c r="C49" s="24">
        <v>201379.5</v>
      </c>
      <c r="D49" s="24">
        <v>205415.4375</v>
      </c>
      <c r="E49" s="24">
        <v>0</v>
      </c>
      <c r="F49" s="24">
        <v>0</v>
      </c>
      <c r="G49" s="24">
        <v>0</v>
      </c>
      <c r="H49" s="24">
        <v>0</v>
      </c>
      <c r="I49" s="24">
        <v>0</v>
      </c>
      <c r="J49" s="24">
        <v>0</v>
      </c>
      <c r="K49" s="24">
        <v>0</v>
      </c>
      <c r="L49" s="24">
        <v>0</v>
      </c>
      <c r="M49">
        <v>0</v>
      </c>
    </row>
    <row r="50" spans="1:13">
      <c r="A50" s="23">
        <v>2</v>
      </c>
      <c r="B50" s="23">
        <v>518</v>
      </c>
      <c r="C50" s="24">
        <v>627784.5</v>
      </c>
      <c r="D50" s="24">
        <v>522102</v>
      </c>
      <c r="E50" s="24">
        <v>626104.5</v>
      </c>
      <c r="F50" s="24">
        <v>628073.25</v>
      </c>
      <c r="G50" s="24">
        <v>629489.69999999995</v>
      </c>
      <c r="H50" s="24">
        <v>625107</v>
      </c>
      <c r="I50" s="24">
        <v>628677</v>
      </c>
      <c r="J50" s="24">
        <v>631407</v>
      </c>
      <c r="K50" s="24">
        <v>628047</v>
      </c>
      <c r="L50" s="24">
        <v>629307</v>
      </c>
      <c r="M50">
        <v>629727</v>
      </c>
    </row>
    <row r="51" spans="1:13">
      <c r="A51" s="23">
        <v>2</v>
      </c>
      <c r="B51" s="23">
        <v>534</v>
      </c>
      <c r="C51" s="24">
        <v>387579.15</v>
      </c>
      <c r="D51" s="24">
        <v>346815</v>
      </c>
      <c r="E51" s="24">
        <v>346395</v>
      </c>
      <c r="F51" s="24">
        <v>351120</v>
      </c>
      <c r="G51" s="24">
        <v>355635</v>
      </c>
      <c r="H51" s="24">
        <v>349440</v>
      </c>
      <c r="I51" s="24">
        <v>353745</v>
      </c>
      <c r="J51" s="24">
        <v>352590</v>
      </c>
      <c r="K51" s="24">
        <v>356580</v>
      </c>
      <c r="L51" s="24">
        <v>355110</v>
      </c>
      <c r="M51">
        <v>358785</v>
      </c>
    </row>
    <row r="52" spans="1:13">
      <c r="A52" s="23">
        <v>2</v>
      </c>
      <c r="B52" s="23">
        <v>548</v>
      </c>
      <c r="C52" s="24">
        <v>554159.8125</v>
      </c>
      <c r="D52" s="24">
        <v>560050.3125</v>
      </c>
      <c r="E52" s="24">
        <v>554905.3125</v>
      </c>
      <c r="F52" s="24">
        <v>538026.5625</v>
      </c>
      <c r="G52" s="24">
        <v>544956.5625</v>
      </c>
      <c r="H52" s="24">
        <v>541071.5625</v>
      </c>
      <c r="I52" s="24">
        <v>542331.5625</v>
      </c>
      <c r="J52" s="24">
        <v>542620.3125</v>
      </c>
      <c r="K52" s="24">
        <v>537435.9375</v>
      </c>
      <c r="L52" s="24">
        <v>547883.4375</v>
      </c>
      <c r="M52">
        <v>552621.5625</v>
      </c>
    </row>
    <row r="53" spans="1:13">
      <c r="A53" s="23">
        <v>2</v>
      </c>
      <c r="B53" s="23">
        <v>578</v>
      </c>
      <c r="C53" s="24">
        <v>584453.625</v>
      </c>
      <c r="D53" s="24">
        <v>530310.375</v>
      </c>
      <c r="E53" s="24">
        <v>779422.875</v>
      </c>
      <c r="F53" s="24">
        <v>765405.375</v>
      </c>
      <c r="G53" s="24">
        <v>767137.875</v>
      </c>
      <c r="H53" s="24">
        <v>773605.875</v>
      </c>
      <c r="I53" s="24">
        <v>768867.75</v>
      </c>
      <c r="J53" s="24">
        <v>768789</v>
      </c>
      <c r="K53" s="24">
        <v>778575</v>
      </c>
      <c r="L53" s="24">
        <v>779940</v>
      </c>
      <c r="M53">
        <v>780990</v>
      </c>
    </row>
    <row r="54" spans="1:13">
      <c r="A54" s="23">
        <v>2</v>
      </c>
      <c r="B54" s="23">
        <v>593</v>
      </c>
      <c r="C54" s="24">
        <v>518101.5</v>
      </c>
      <c r="D54" s="24">
        <v>522616.5</v>
      </c>
      <c r="E54" s="24">
        <v>521671.5</v>
      </c>
      <c r="F54" s="24">
        <v>520621.5</v>
      </c>
      <c r="G54" s="24">
        <v>519466.5</v>
      </c>
      <c r="H54" s="24">
        <v>523131</v>
      </c>
      <c r="I54" s="25">
        <v>518301</v>
      </c>
      <c r="J54" s="25">
        <v>518563.5</v>
      </c>
      <c r="K54" s="25">
        <v>518511</v>
      </c>
      <c r="L54" s="25">
        <v>518143.5</v>
      </c>
      <c r="M54">
        <v>522711</v>
      </c>
    </row>
    <row r="55" spans="1:13">
      <c r="A55" s="23">
        <v>2</v>
      </c>
      <c r="B55" s="23">
        <v>595</v>
      </c>
      <c r="C55" s="24">
        <v>475860</v>
      </c>
      <c r="D55" s="24">
        <v>476070</v>
      </c>
      <c r="E55" s="24">
        <v>474390</v>
      </c>
      <c r="F55" s="24">
        <v>477540</v>
      </c>
      <c r="G55" s="24">
        <v>474810</v>
      </c>
      <c r="H55" s="24">
        <v>476910</v>
      </c>
      <c r="I55" s="24">
        <v>478380</v>
      </c>
      <c r="J55" s="24">
        <v>484470</v>
      </c>
      <c r="K55" s="25">
        <v>484470</v>
      </c>
      <c r="L55" s="25">
        <v>488066.25</v>
      </c>
      <c r="M55">
        <v>490770</v>
      </c>
    </row>
    <row r="56" spans="1:13">
      <c r="A56" s="23">
        <v>2</v>
      </c>
      <c r="B56" s="23">
        <v>627</v>
      </c>
      <c r="C56" s="24">
        <v>155100.75</v>
      </c>
      <c r="D56" s="24">
        <v>152370.75</v>
      </c>
      <c r="E56" s="24">
        <v>154890.75</v>
      </c>
      <c r="F56" s="24">
        <v>147855.75</v>
      </c>
      <c r="G56" s="25">
        <v>154187.25</v>
      </c>
      <c r="H56" s="25">
        <v>156056.25</v>
      </c>
      <c r="I56" s="25">
        <v>0</v>
      </c>
      <c r="J56" s="25">
        <v>0</v>
      </c>
      <c r="K56" s="25">
        <v>0</v>
      </c>
      <c r="L56" s="25">
        <v>0</v>
      </c>
      <c r="M56">
        <v>0</v>
      </c>
    </row>
    <row r="57" spans="1:13">
      <c r="A57" s="23">
        <v>2</v>
      </c>
      <c r="B57" s="23">
        <v>628</v>
      </c>
      <c r="C57" s="24">
        <v>157337.25</v>
      </c>
      <c r="D57" s="24">
        <v>159962.25</v>
      </c>
      <c r="E57" s="24">
        <v>157232.25</v>
      </c>
      <c r="F57" s="24">
        <v>159752.25</v>
      </c>
      <c r="G57" s="24">
        <v>156492</v>
      </c>
      <c r="H57" s="24">
        <v>153242.25</v>
      </c>
      <c r="I57" s="24">
        <v>154938</v>
      </c>
      <c r="J57" s="24">
        <v>150969</v>
      </c>
      <c r="K57" s="24">
        <v>0</v>
      </c>
      <c r="L57" s="25">
        <v>0</v>
      </c>
      <c r="M57">
        <v>0</v>
      </c>
    </row>
    <row r="58" spans="1:13">
      <c r="A58" s="23">
        <v>2</v>
      </c>
      <c r="B58" s="23">
        <v>656</v>
      </c>
      <c r="C58" s="24">
        <v>1139008.5</v>
      </c>
      <c r="D58" s="24">
        <v>1181181.75</v>
      </c>
      <c r="E58" s="24">
        <v>176788.5</v>
      </c>
      <c r="F58" s="24">
        <v>179749.5</v>
      </c>
      <c r="G58" s="24">
        <v>0</v>
      </c>
      <c r="H58" s="24">
        <v>0</v>
      </c>
      <c r="I58" s="24">
        <v>0</v>
      </c>
      <c r="J58" s="24">
        <v>0</v>
      </c>
      <c r="K58" s="24">
        <v>0</v>
      </c>
      <c r="L58" s="24">
        <v>0</v>
      </c>
      <c r="M58">
        <v>0</v>
      </c>
    </row>
    <row r="59" spans="1:13">
      <c r="A59" s="23">
        <v>2</v>
      </c>
      <c r="B59" s="23">
        <v>659</v>
      </c>
      <c r="C59" s="24">
        <v>917805</v>
      </c>
      <c r="D59" s="24">
        <v>959043.75</v>
      </c>
      <c r="E59" s="24">
        <v>1004745</v>
      </c>
      <c r="F59" s="24">
        <v>1044330</v>
      </c>
      <c r="G59" s="24">
        <v>1089060</v>
      </c>
      <c r="H59" s="24">
        <v>1132530</v>
      </c>
      <c r="I59" s="24">
        <v>1179990</v>
      </c>
      <c r="J59" s="24">
        <v>1226085</v>
      </c>
      <c r="K59" s="24">
        <v>1354815</v>
      </c>
      <c r="L59" s="24">
        <v>0</v>
      </c>
      <c r="M59">
        <v>0</v>
      </c>
    </row>
    <row r="60" spans="1:13">
      <c r="A60" s="23">
        <v>2</v>
      </c>
      <c r="B60" s="23">
        <v>700</v>
      </c>
      <c r="C60" s="24">
        <v>0</v>
      </c>
      <c r="D60" s="24">
        <v>0</v>
      </c>
      <c r="E60" s="24">
        <v>0</v>
      </c>
      <c r="F60" s="24">
        <v>0</v>
      </c>
      <c r="G60" s="24">
        <v>0</v>
      </c>
      <c r="H60" s="24">
        <v>0</v>
      </c>
      <c r="I60" s="24">
        <v>0</v>
      </c>
      <c r="J60" s="24">
        <v>0</v>
      </c>
      <c r="K60" s="24">
        <v>0</v>
      </c>
      <c r="L60" s="24">
        <v>0</v>
      </c>
      <c r="M60">
        <v>0</v>
      </c>
    </row>
    <row r="61" spans="1:13">
      <c r="A61" s="23">
        <v>2</v>
      </c>
      <c r="B61" s="23">
        <v>701</v>
      </c>
      <c r="C61" s="24">
        <v>602437.5</v>
      </c>
      <c r="D61" s="24">
        <v>602437.5</v>
      </c>
      <c r="E61" s="24">
        <v>602437.5</v>
      </c>
      <c r="F61" s="24">
        <v>602437.5</v>
      </c>
      <c r="G61" s="24">
        <v>602437.5</v>
      </c>
      <c r="H61" s="24">
        <v>602437.5</v>
      </c>
      <c r="I61" s="24">
        <v>602437.5</v>
      </c>
      <c r="J61" s="24">
        <v>602437.5</v>
      </c>
      <c r="K61" s="24">
        <v>602437.5</v>
      </c>
      <c r="L61" s="24">
        <v>602437.5</v>
      </c>
      <c r="M61">
        <v>0</v>
      </c>
    </row>
    <row r="62" spans="1:13">
      <c r="A62" s="23">
        <v>2</v>
      </c>
      <c r="B62" s="23">
        <v>716</v>
      </c>
      <c r="C62" s="24">
        <v>327039.3</v>
      </c>
      <c r="D62" s="24">
        <v>330609.3</v>
      </c>
      <c r="E62" s="24">
        <v>328509.3</v>
      </c>
      <c r="F62" s="24">
        <v>286230</v>
      </c>
      <c r="G62" s="24">
        <v>290430</v>
      </c>
      <c r="H62" s="24">
        <v>289065</v>
      </c>
      <c r="I62" s="24">
        <v>292792.5</v>
      </c>
      <c r="J62" s="24">
        <v>290955</v>
      </c>
      <c r="K62" s="25">
        <v>294210</v>
      </c>
      <c r="L62" s="25">
        <v>291900</v>
      </c>
      <c r="M62">
        <v>386505</v>
      </c>
    </row>
    <row r="63" spans="1:13">
      <c r="A63" s="23">
        <v>2</v>
      </c>
      <c r="B63" s="23">
        <v>719</v>
      </c>
      <c r="C63" s="24">
        <v>388762.5</v>
      </c>
      <c r="D63" s="24">
        <v>388762.5</v>
      </c>
      <c r="E63" s="24">
        <v>388762.5</v>
      </c>
      <c r="F63" s="24">
        <v>388762.5</v>
      </c>
      <c r="G63" s="24">
        <v>388762.5</v>
      </c>
      <c r="H63" s="24">
        <v>887512.5</v>
      </c>
      <c r="I63" s="24">
        <v>1161037.5</v>
      </c>
      <c r="J63" s="24">
        <v>3941070</v>
      </c>
      <c r="K63" s="24">
        <v>4174747.5</v>
      </c>
      <c r="L63" s="25">
        <v>4461187.5</v>
      </c>
      <c r="M63">
        <v>0</v>
      </c>
    </row>
    <row r="64" spans="1:13">
      <c r="A64" s="23">
        <v>2</v>
      </c>
      <c r="B64" s="23">
        <v>726</v>
      </c>
      <c r="C64" s="24">
        <v>228808.65</v>
      </c>
      <c r="D64" s="24">
        <v>224871.15</v>
      </c>
      <c r="E64" s="24">
        <v>226183.65</v>
      </c>
      <c r="F64" s="24">
        <v>227338.65</v>
      </c>
      <c r="G64" s="24">
        <v>228336.15</v>
      </c>
      <c r="H64" s="24">
        <v>229176.15</v>
      </c>
      <c r="I64" s="24">
        <v>224418.6</v>
      </c>
      <c r="J64" s="24">
        <v>224910</v>
      </c>
      <c r="K64" s="24">
        <v>229110</v>
      </c>
      <c r="L64" s="24">
        <v>227640</v>
      </c>
      <c r="M64">
        <v>225960</v>
      </c>
    </row>
    <row r="65" spans="1:13">
      <c r="A65" s="23">
        <v>2</v>
      </c>
      <c r="B65" s="23">
        <v>738</v>
      </c>
      <c r="C65" s="24">
        <v>141387.75</v>
      </c>
      <c r="D65" s="24">
        <v>334377.75</v>
      </c>
      <c r="E65" s="24">
        <v>327290.25</v>
      </c>
      <c r="F65" s="24">
        <v>319612.65000000002</v>
      </c>
      <c r="G65" s="24">
        <v>569184</v>
      </c>
      <c r="H65" s="24">
        <v>568895.25</v>
      </c>
      <c r="I65" s="24">
        <v>567840</v>
      </c>
      <c r="J65" s="24">
        <v>567840</v>
      </c>
      <c r="K65" s="24">
        <v>0</v>
      </c>
      <c r="L65" s="24">
        <v>0</v>
      </c>
      <c r="M65">
        <v>0</v>
      </c>
    </row>
    <row r="66" spans="1:13">
      <c r="A66" s="23">
        <v>2</v>
      </c>
      <c r="B66" s="23">
        <v>740</v>
      </c>
      <c r="C66" s="24">
        <v>676339.65</v>
      </c>
      <c r="D66" s="24">
        <v>674403.45</v>
      </c>
      <c r="E66" s="24">
        <v>672405.3</v>
      </c>
      <c r="F66" s="24">
        <v>675595.2</v>
      </c>
      <c r="G66" s="24">
        <v>673411.2</v>
      </c>
      <c r="H66" s="24">
        <v>671165.25</v>
      </c>
      <c r="I66" s="24">
        <v>668857.35</v>
      </c>
      <c r="J66" s="24">
        <v>666487.5</v>
      </c>
      <c r="K66" s="24">
        <v>669305.69999999995</v>
      </c>
      <c r="L66" s="24">
        <v>0</v>
      </c>
      <c r="M66">
        <v>0</v>
      </c>
    </row>
    <row r="67" spans="1:13">
      <c r="A67" s="23">
        <v>2</v>
      </c>
      <c r="B67" s="23">
        <v>745</v>
      </c>
      <c r="C67" s="24">
        <v>377228.25</v>
      </c>
      <c r="D67" s="24">
        <v>374629.5</v>
      </c>
      <c r="E67" s="24">
        <v>382977</v>
      </c>
      <c r="F67" s="24">
        <v>374314.5</v>
      </c>
      <c r="G67" s="24">
        <v>374970.75</v>
      </c>
      <c r="H67" s="24">
        <v>375233.25</v>
      </c>
      <c r="I67" s="25">
        <v>374676.75</v>
      </c>
      <c r="J67" s="25">
        <v>378666.75</v>
      </c>
      <c r="K67" s="25">
        <v>371371.875</v>
      </c>
      <c r="L67" s="25">
        <v>368956.875</v>
      </c>
      <c r="M67">
        <v>376448.625</v>
      </c>
    </row>
    <row r="68" spans="1:13">
      <c r="A68" s="23">
        <v>2</v>
      </c>
      <c r="B68" s="23">
        <v>750</v>
      </c>
      <c r="C68" s="24">
        <v>470290.02299999999</v>
      </c>
      <c r="D68" s="24">
        <v>452687.82299999997</v>
      </c>
      <c r="E68" s="24">
        <v>450167.82299999997</v>
      </c>
      <c r="F68" s="24">
        <v>452792.82299999997</v>
      </c>
      <c r="G68" s="24">
        <v>455207.82299999997</v>
      </c>
      <c r="H68" s="25">
        <v>451906.875</v>
      </c>
      <c r="I68" s="25">
        <v>243495</v>
      </c>
      <c r="J68" s="25">
        <v>244335</v>
      </c>
      <c r="K68" s="25">
        <v>245070</v>
      </c>
      <c r="L68" s="25">
        <v>245700</v>
      </c>
      <c r="M68">
        <v>240975</v>
      </c>
    </row>
    <row r="69" spans="1:13">
      <c r="A69" s="23">
        <v>2</v>
      </c>
      <c r="B69" s="23">
        <v>811</v>
      </c>
      <c r="C69" s="24">
        <v>332285.625</v>
      </c>
      <c r="D69" s="24">
        <v>331590</v>
      </c>
      <c r="E69" s="24">
        <v>331905</v>
      </c>
      <c r="F69" s="25">
        <v>332115</v>
      </c>
      <c r="G69" s="25">
        <v>326970</v>
      </c>
      <c r="H69" s="25">
        <v>327075</v>
      </c>
      <c r="I69" s="25">
        <v>332325</v>
      </c>
      <c r="J69" s="25">
        <v>332115</v>
      </c>
      <c r="K69" s="25">
        <v>331800</v>
      </c>
      <c r="L69" s="25">
        <v>331380</v>
      </c>
      <c r="M69">
        <v>330855</v>
      </c>
    </row>
    <row r="70" spans="1:13">
      <c r="A70" s="23">
        <v>2</v>
      </c>
      <c r="B70" s="23">
        <v>813</v>
      </c>
      <c r="C70" s="24">
        <v>934237.5</v>
      </c>
      <c r="D70" s="24">
        <v>969074.4</v>
      </c>
      <c r="E70" s="24">
        <v>1007105.4</v>
      </c>
      <c r="F70" s="24">
        <v>1047438</v>
      </c>
      <c r="G70" s="24">
        <v>1085685.3</v>
      </c>
      <c r="H70" s="24">
        <v>1132272.75</v>
      </c>
      <c r="I70" s="24">
        <v>1176047.25</v>
      </c>
      <c r="J70" s="24">
        <v>1217153.7</v>
      </c>
      <c r="K70" s="24">
        <v>1265703.6000000001</v>
      </c>
      <c r="L70" s="24">
        <v>1316943.6000000001</v>
      </c>
      <c r="M70">
        <v>1364034</v>
      </c>
    </row>
    <row r="71" spans="1:13">
      <c r="A71" s="23">
        <v>2</v>
      </c>
      <c r="B71" s="23">
        <v>821</v>
      </c>
      <c r="C71" s="24">
        <v>90221.25</v>
      </c>
      <c r="D71" s="24">
        <v>405221.25</v>
      </c>
      <c r="E71" s="24">
        <v>465333.75</v>
      </c>
      <c r="F71" s="24">
        <v>537489.75</v>
      </c>
      <c r="G71" s="24">
        <v>537468.75</v>
      </c>
      <c r="H71" s="24">
        <v>389523.75</v>
      </c>
      <c r="I71" s="24">
        <v>0</v>
      </c>
      <c r="J71" s="24">
        <v>0</v>
      </c>
      <c r="K71" s="24">
        <v>0</v>
      </c>
      <c r="L71" s="24">
        <v>0</v>
      </c>
      <c r="M71">
        <v>0</v>
      </c>
    </row>
    <row r="72" spans="1:13">
      <c r="A72" s="23">
        <v>2</v>
      </c>
      <c r="B72" s="23">
        <v>829</v>
      </c>
      <c r="C72" s="24">
        <v>217350</v>
      </c>
      <c r="D72" s="24">
        <v>219450</v>
      </c>
      <c r="E72" s="24">
        <v>205695</v>
      </c>
      <c r="F72" s="24">
        <v>1299900</v>
      </c>
      <c r="G72" s="24">
        <v>1295910</v>
      </c>
      <c r="H72" s="24">
        <v>0</v>
      </c>
      <c r="I72" s="24">
        <v>0</v>
      </c>
      <c r="J72" s="24">
        <v>0</v>
      </c>
      <c r="K72" s="24">
        <v>0</v>
      </c>
      <c r="L72" s="24">
        <v>0</v>
      </c>
      <c r="M72">
        <v>0</v>
      </c>
    </row>
    <row r="73" spans="1:13">
      <c r="A73" s="23">
        <v>2</v>
      </c>
      <c r="B73" s="23">
        <v>832</v>
      </c>
      <c r="C73" s="24">
        <v>52573.5</v>
      </c>
      <c r="D73" s="24">
        <v>46851</v>
      </c>
      <c r="E73" s="24">
        <v>308763</v>
      </c>
      <c r="F73" s="24">
        <v>0</v>
      </c>
      <c r="G73" s="24">
        <v>0</v>
      </c>
      <c r="H73" s="24">
        <v>0</v>
      </c>
      <c r="I73" s="24">
        <v>0</v>
      </c>
      <c r="J73" s="24">
        <v>0</v>
      </c>
      <c r="K73" s="24">
        <v>0</v>
      </c>
      <c r="L73" s="24">
        <v>0</v>
      </c>
      <c r="M73">
        <v>0</v>
      </c>
    </row>
    <row r="74" spans="1:13">
      <c r="A74" s="23">
        <v>2</v>
      </c>
      <c r="B74" s="23">
        <v>837</v>
      </c>
      <c r="C74" s="24">
        <v>229976.27100000001</v>
      </c>
      <c r="D74" s="24">
        <v>229241.27100000001</v>
      </c>
      <c r="E74" s="24">
        <v>228506.27100000001</v>
      </c>
      <c r="F74" s="24">
        <v>204818.25</v>
      </c>
      <c r="G74" s="24">
        <v>203558.25</v>
      </c>
      <c r="H74" s="24">
        <v>737798.25</v>
      </c>
      <c r="I74" s="24">
        <v>736013.25</v>
      </c>
      <c r="J74" s="24">
        <v>739268.25</v>
      </c>
      <c r="K74" s="24">
        <v>742208.25</v>
      </c>
      <c r="L74" s="25">
        <v>743520.75</v>
      </c>
      <c r="M74">
        <v>748728.75</v>
      </c>
    </row>
    <row r="75" spans="1:13">
      <c r="A75" s="23">
        <v>2</v>
      </c>
      <c r="B75" s="23">
        <v>840</v>
      </c>
      <c r="C75" s="24">
        <v>266542.5</v>
      </c>
      <c r="D75" s="24">
        <v>267461.25</v>
      </c>
      <c r="E75" s="24">
        <v>268236.15000000002</v>
      </c>
      <c r="F75" s="24">
        <v>268446.15000000002</v>
      </c>
      <c r="G75" s="24">
        <v>268065</v>
      </c>
      <c r="H75" s="24">
        <v>272763.75</v>
      </c>
      <c r="I75" s="24">
        <v>271398.75</v>
      </c>
      <c r="J75" s="24">
        <v>269850</v>
      </c>
      <c r="K75" s="25">
        <v>273367.5</v>
      </c>
      <c r="L75" s="25">
        <v>271267.5</v>
      </c>
      <c r="M75">
        <v>273696.15000000002</v>
      </c>
    </row>
    <row r="76" spans="1:13">
      <c r="A76" s="23">
        <v>2</v>
      </c>
      <c r="B76" s="23">
        <v>846</v>
      </c>
      <c r="C76" s="24">
        <v>365701.875</v>
      </c>
      <c r="D76" s="24">
        <v>368011.875</v>
      </c>
      <c r="E76" s="24">
        <v>359716.875</v>
      </c>
      <c r="F76" s="24">
        <v>362026.875</v>
      </c>
      <c r="G76" s="24">
        <v>362709.375</v>
      </c>
      <c r="H76" s="24">
        <v>363234.63750000001</v>
      </c>
      <c r="I76" s="24">
        <v>363601.875</v>
      </c>
      <c r="J76" s="24">
        <v>521311.875</v>
      </c>
      <c r="K76" s="24">
        <v>521889.375</v>
      </c>
      <c r="L76" s="24">
        <v>523858.125</v>
      </c>
      <c r="M76">
        <v>519435</v>
      </c>
    </row>
    <row r="77" spans="1:13">
      <c r="A77" s="23">
        <v>2</v>
      </c>
      <c r="B77" s="23">
        <v>852</v>
      </c>
      <c r="C77" s="24">
        <v>247057.65</v>
      </c>
      <c r="D77" s="24">
        <v>249157.65</v>
      </c>
      <c r="E77" s="24">
        <v>251152.65</v>
      </c>
      <c r="F77" s="24">
        <v>247792.65</v>
      </c>
      <c r="G77" s="24">
        <v>249262.65</v>
      </c>
      <c r="H77" s="24">
        <v>250615.05</v>
      </c>
      <c r="I77" s="24">
        <v>251403.6</v>
      </c>
      <c r="J77" s="24">
        <v>251829.9</v>
      </c>
      <c r="K77" s="24">
        <v>251882.4</v>
      </c>
      <c r="L77" s="24">
        <v>251304.9</v>
      </c>
      <c r="M77">
        <v>250569.9</v>
      </c>
    </row>
    <row r="78" spans="1:13">
      <c r="A78" s="23">
        <v>2</v>
      </c>
      <c r="B78" s="23">
        <v>857</v>
      </c>
      <c r="C78" s="24">
        <v>80217.899999999994</v>
      </c>
      <c r="D78" s="24">
        <v>353217.9</v>
      </c>
      <c r="E78" s="24">
        <v>357029.4</v>
      </c>
      <c r="F78" s="24">
        <v>365266.65</v>
      </c>
      <c r="G78" s="24">
        <v>377737.5</v>
      </c>
      <c r="H78" s="24">
        <v>383880</v>
      </c>
      <c r="I78" s="24">
        <v>394464</v>
      </c>
      <c r="J78" s="24">
        <v>404040</v>
      </c>
      <c r="K78" s="25">
        <v>412566</v>
      </c>
      <c r="L78" s="25">
        <v>0</v>
      </c>
      <c r="M78">
        <v>0</v>
      </c>
    </row>
    <row r="79" spans="1:13">
      <c r="A79" s="23">
        <v>2</v>
      </c>
      <c r="B79" s="23">
        <v>877</v>
      </c>
      <c r="C79" s="24">
        <v>1160643.75</v>
      </c>
      <c r="D79" s="24">
        <v>1150038.75</v>
      </c>
      <c r="E79" s="24">
        <v>246356.25</v>
      </c>
      <c r="F79" s="24">
        <v>243993.75</v>
      </c>
      <c r="G79" s="24">
        <v>231131.25</v>
      </c>
      <c r="H79" s="24">
        <v>223203.75</v>
      </c>
      <c r="I79" s="24">
        <v>215355</v>
      </c>
      <c r="J79" s="24">
        <v>2265165</v>
      </c>
      <c r="K79" s="24">
        <v>0</v>
      </c>
      <c r="L79" s="24">
        <v>0</v>
      </c>
      <c r="M79">
        <v>0</v>
      </c>
    </row>
    <row r="80" spans="1:13">
      <c r="A80" s="23">
        <v>2</v>
      </c>
      <c r="B80" s="23">
        <v>879</v>
      </c>
      <c r="C80" s="24">
        <v>340916.1</v>
      </c>
      <c r="D80" s="24">
        <v>344696.1</v>
      </c>
      <c r="E80" s="24">
        <v>458306.1</v>
      </c>
      <c r="F80" s="24">
        <v>456836.1</v>
      </c>
      <c r="G80" s="24">
        <v>460196.1</v>
      </c>
      <c r="H80" s="24">
        <v>457268.7</v>
      </c>
      <c r="I80" s="24">
        <v>458738.7</v>
      </c>
      <c r="J80" s="24">
        <v>459099.9</v>
      </c>
      <c r="K80" s="24">
        <v>458771.25</v>
      </c>
      <c r="L80" s="24">
        <v>457275</v>
      </c>
      <c r="M80">
        <v>459821.25</v>
      </c>
    </row>
    <row r="81" spans="1:13">
      <c r="A81" s="23">
        <v>2</v>
      </c>
      <c r="B81" s="23">
        <v>891</v>
      </c>
      <c r="C81" s="24">
        <v>183750</v>
      </c>
      <c r="D81" s="24">
        <v>189000</v>
      </c>
      <c r="E81" s="24">
        <v>194250</v>
      </c>
      <c r="F81" s="24">
        <v>194250</v>
      </c>
      <c r="G81" s="24">
        <v>189000</v>
      </c>
      <c r="H81" s="24">
        <v>525000</v>
      </c>
      <c r="I81" s="24">
        <v>546000</v>
      </c>
      <c r="J81" s="24">
        <v>551250</v>
      </c>
      <c r="K81" s="24">
        <v>561750</v>
      </c>
      <c r="L81" s="24">
        <v>572250</v>
      </c>
      <c r="M81">
        <v>577500</v>
      </c>
    </row>
    <row r="82" spans="1:13">
      <c r="A82" s="23">
        <v>2</v>
      </c>
      <c r="B82" s="23">
        <v>911</v>
      </c>
      <c r="C82" s="24">
        <v>1086522.1499999999</v>
      </c>
      <c r="D82" s="24">
        <v>1022642.25</v>
      </c>
      <c r="E82" s="24">
        <v>1020384.75</v>
      </c>
      <c r="F82" s="24">
        <v>1022012.25</v>
      </c>
      <c r="G82" s="24">
        <v>1027262.25</v>
      </c>
      <c r="H82" s="24">
        <v>1020122.25</v>
      </c>
      <c r="I82" s="24">
        <v>1018912.125</v>
      </c>
      <c r="J82" s="24">
        <v>354642.75</v>
      </c>
      <c r="K82" s="24">
        <v>0</v>
      </c>
      <c r="L82" s="24">
        <v>0</v>
      </c>
      <c r="M82">
        <v>0</v>
      </c>
    </row>
    <row r="83" spans="1:13">
      <c r="A83" s="23">
        <v>2</v>
      </c>
      <c r="B83" s="23">
        <v>912</v>
      </c>
      <c r="C83" s="24">
        <v>414508.5</v>
      </c>
      <c r="D83" s="24">
        <v>415348.5</v>
      </c>
      <c r="E83" s="24">
        <v>410439.75</v>
      </c>
      <c r="F83" s="24">
        <v>375112.5</v>
      </c>
      <c r="G83" s="24">
        <v>328702.5</v>
      </c>
      <c r="H83" s="24">
        <v>325552.5</v>
      </c>
      <c r="I83" s="24">
        <v>322402.5</v>
      </c>
      <c r="J83" s="24">
        <v>323452.5</v>
      </c>
      <c r="K83" s="24">
        <v>1358542.5</v>
      </c>
      <c r="L83" s="24">
        <v>1354552.5</v>
      </c>
      <c r="M83">
        <v>1359382.5</v>
      </c>
    </row>
    <row r="84" spans="1:13">
      <c r="A84" s="23">
        <v>2</v>
      </c>
      <c r="B84" s="23">
        <v>2071</v>
      </c>
      <c r="C84" s="24">
        <v>175798.35</v>
      </c>
      <c r="D84" s="24">
        <v>171388.35</v>
      </c>
      <c r="E84" s="24">
        <v>172228.35</v>
      </c>
      <c r="F84" s="24">
        <v>167608.35</v>
      </c>
      <c r="G84" s="24">
        <v>173488.35</v>
      </c>
      <c r="H84" s="24">
        <v>173698.35</v>
      </c>
      <c r="I84" s="24">
        <v>173500.95</v>
      </c>
      <c r="J84" s="24">
        <v>173086.2</v>
      </c>
      <c r="K84" s="24">
        <v>172312.35</v>
      </c>
      <c r="L84" s="24">
        <v>176564.85</v>
      </c>
      <c r="M84">
        <v>169673.7</v>
      </c>
    </row>
    <row r="85" spans="1:13">
      <c r="A85" s="23">
        <v>2</v>
      </c>
      <c r="B85" s="23">
        <v>2125</v>
      </c>
      <c r="C85" s="24">
        <v>29872.5</v>
      </c>
      <c r="D85" s="24">
        <v>140122.5</v>
      </c>
      <c r="E85" s="24">
        <v>143718.75</v>
      </c>
      <c r="F85" s="24">
        <v>141986.25</v>
      </c>
      <c r="G85" s="24">
        <v>144926.25</v>
      </c>
      <c r="H85" s="24">
        <v>142511.25</v>
      </c>
      <c r="I85" s="24">
        <v>144742.5</v>
      </c>
      <c r="J85" s="25">
        <v>141592.5</v>
      </c>
      <c r="K85" s="25">
        <v>138127.5</v>
      </c>
      <c r="L85" s="25">
        <v>144847.5</v>
      </c>
      <c r="M85">
        <v>146002.5</v>
      </c>
    </row>
    <row r="86" spans="1:13">
      <c r="A86" s="23">
        <v>2</v>
      </c>
      <c r="B86" s="23">
        <v>2149</v>
      </c>
      <c r="C86" s="24">
        <v>793272.9</v>
      </c>
      <c r="D86" s="24">
        <v>892235.4</v>
      </c>
      <c r="E86" s="24">
        <v>808920</v>
      </c>
      <c r="F86" s="24">
        <v>806190</v>
      </c>
      <c r="G86" s="24">
        <v>819000</v>
      </c>
      <c r="H86" s="25">
        <v>820785</v>
      </c>
      <c r="I86" s="25">
        <v>827505</v>
      </c>
      <c r="J86" s="25">
        <v>823305</v>
      </c>
      <c r="K86" s="25">
        <v>824145</v>
      </c>
      <c r="L86" s="25">
        <v>824670</v>
      </c>
      <c r="M86">
        <v>824880</v>
      </c>
    </row>
    <row r="87" spans="1:13">
      <c r="A87" s="23">
        <v>2</v>
      </c>
      <c r="B87" s="23">
        <v>2164</v>
      </c>
      <c r="C87" s="24">
        <v>287047.95</v>
      </c>
      <c r="D87" s="24">
        <v>287047.95</v>
      </c>
      <c r="E87" s="24">
        <v>287047.95</v>
      </c>
      <c r="F87" s="24">
        <v>287047.95</v>
      </c>
      <c r="G87" s="24">
        <v>287047.95</v>
      </c>
      <c r="H87" s="24">
        <v>287047.95</v>
      </c>
      <c r="I87" s="24">
        <v>287047.95</v>
      </c>
      <c r="J87" s="24">
        <v>287047.95</v>
      </c>
      <c r="K87" s="24">
        <v>287047.95</v>
      </c>
      <c r="L87" s="24">
        <v>287047.95</v>
      </c>
      <c r="M87">
        <v>0</v>
      </c>
    </row>
    <row r="88" spans="1:13">
      <c r="A88" s="23">
        <v>2</v>
      </c>
      <c r="B88" s="23">
        <v>2165</v>
      </c>
      <c r="C88" s="24">
        <v>396293.625</v>
      </c>
      <c r="D88" s="24">
        <v>880343.625</v>
      </c>
      <c r="E88" s="24">
        <v>781515</v>
      </c>
      <c r="F88" s="24">
        <v>778680</v>
      </c>
      <c r="G88" s="24">
        <v>775635</v>
      </c>
      <c r="H88" s="24">
        <v>777630</v>
      </c>
      <c r="I88" s="24">
        <v>784560</v>
      </c>
      <c r="J88" s="24">
        <v>791070</v>
      </c>
      <c r="K88" s="24">
        <v>791910</v>
      </c>
      <c r="L88" s="24">
        <v>787185</v>
      </c>
      <c r="M88">
        <v>0</v>
      </c>
    </row>
    <row r="89" spans="1:13">
      <c r="A89" s="23">
        <v>2</v>
      </c>
      <c r="B89" s="23">
        <v>2168</v>
      </c>
      <c r="C89" s="24">
        <v>305364.15000000002</v>
      </c>
      <c r="D89" s="24">
        <v>301374.15000000002</v>
      </c>
      <c r="E89" s="24">
        <v>302424.15000000002</v>
      </c>
      <c r="F89" s="24">
        <v>303054.15000000002</v>
      </c>
      <c r="G89" s="24">
        <v>303264.15000000002</v>
      </c>
      <c r="H89" s="24">
        <v>307902</v>
      </c>
      <c r="I89" s="24">
        <v>306495</v>
      </c>
      <c r="J89" s="24">
        <v>0</v>
      </c>
      <c r="K89" s="24">
        <v>0</v>
      </c>
      <c r="L89" s="24">
        <v>0</v>
      </c>
      <c r="M89">
        <v>0</v>
      </c>
    </row>
    <row r="90" spans="1:13">
      <c r="A90" s="23">
        <v>2</v>
      </c>
      <c r="B90" s="23">
        <v>2170</v>
      </c>
      <c r="C90" s="24">
        <v>293257.65000000002</v>
      </c>
      <c r="D90" s="24">
        <v>288860.25</v>
      </c>
      <c r="E90" s="24">
        <v>289464</v>
      </c>
      <c r="F90" s="24">
        <v>289647.75</v>
      </c>
      <c r="G90" s="24">
        <v>289411.5</v>
      </c>
      <c r="H90" s="24">
        <v>0</v>
      </c>
      <c r="I90" s="24">
        <v>0</v>
      </c>
      <c r="J90" s="24">
        <v>0</v>
      </c>
      <c r="K90" s="24">
        <v>0</v>
      </c>
      <c r="L90" s="24">
        <v>0</v>
      </c>
      <c r="M90">
        <v>0</v>
      </c>
    </row>
    <row r="91" spans="1:13">
      <c r="A91" s="23">
        <v>2</v>
      </c>
      <c r="B91" s="23">
        <v>2172</v>
      </c>
      <c r="C91" s="24">
        <v>160300.35</v>
      </c>
      <c r="D91" s="24">
        <v>160300.35</v>
      </c>
      <c r="E91" s="24">
        <v>160300.35</v>
      </c>
      <c r="F91" s="24">
        <v>160300.35</v>
      </c>
      <c r="G91" s="24">
        <v>160300.35</v>
      </c>
      <c r="H91" s="24">
        <v>160300.35</v>
      </c>
      <c r="I91" s="24">
        <v>1058050.3500000001</v>
      </c>
      <c r="J91" s="24">
        <v>1058890.3500000001</v>
      </c>
      <c r="K91" s="24">
        <v>1056858.6000000001</v>
      </c>
      <c r="L91" s="24">
        <v>1057579.95</v>
      </c>
      <c r="M91">
        <v>0</v>
      </c>
    </row>
    <row r="92" spans="1:13">
      <c r="A92" s="23">
        <v>2</v>
      </c>
      <c r="B92" s="23">
        <v>2176</v>
      </c>
      <c r="C92" s="24">
        <v>257342.4</v>
      </c>
      <c r="D92" s="24">
        <v>253877.4</v>
      </c>
      <c r="E92" s="24">
        <v>255662.4</v>
      </c>
      <c r="F92" s="24">
        <v>257342.4</v>
      </c>
      <c r="G92" s="24">
        <v>253207.5</v>
      </c>
      <c r="H92" s="24">
        <v>249073.65</v>
      </c>
      <c r="I92" s="24">
        <v>249729.9</v>
      </c>
      <c r="J92" s="24">
        <v>250254.9</v>
      </c>
      <c r="K92" s="24">
        <v>250065.9</v>
      </c>
      <c r="L92" s="24">
        <v>249729.9</v>
      </c>
      <c r="M92">
        <v>253882.65</v>
      </c>
    </row>
    <row r="93" spans="1:13">
      <c r="A93" s="23">
        <v>2</v>
      </c>
      <c r="B93" s="23">
        <v>2180</v>
      </c>
      <c r="C93" s="24">
        <v>607726.875</v>
      </c>
      <c r="D93" s="24">
        <v>607831.875</v>
      </c>
      <c r="E93" s="24">
        <v>607884.375</v>
      </c>
      <c r="F93" s="24">
        <v>607884.375</v>
      </c>
      <c r="G93" s="24">
        <v>607831.875</v>
      </c>
      <c r="H93" s="24">
        <v>610299.375</v>
      </c>
      <c r="I93" s="24">
        <v>612609.375</v>
      </c>
      <c r="J93" s="24">
        <v>609511.875</v>
      </c>
      <c r="K93" s="24">
        <v>612622.5</v>
      </c>
      <c r="L93" s="24">
        <v>611047.5</v>
      </c>
      <c r="M93">
        <v>0</v>
      </c>
    </row>
    <row r="94" spans="1:13">
      <c r="A94" s="23">
        <v>2</v>
      </c>
      <c r="B94" s="23">
        <v>2190</v>
      </c>
      <c r="C94" s="24">
        <v>660812.25</v>
      </c>
      <c r="D94" s="24">
        <v>665196</v>
      </c>
      <c r="E94" s="24">
        <v>674593.5</v>
      </c>
      <c r="F94" s="24">
        <v>678415.5</v>
      </c>
      <c r="G94" s="24">
        <v>681985.5</v>
      </c>
      <c r="H94" s="24">
        <v>685182.75</v>
      </c>
      <c r="I94" s="24">
        <v>688112.25</v>
      </c>
      <c r="J94" s="24">
        <v>696024</v>
      </c>
      <c r="K94" s="24">
        <v>603750</v>
      </c>
      <c r="L94" s="24">
        <v>798000</v>
      </c>
      <c r="M94">
        <v>0</v>
      </c>
    </row>
    <row r="95" spans="1:13">
      <c r="A95" s="23">
        <v>2</v>
      </c>
      <c r="B95" s="23">
        <v>2198</v>
      </c>
      <c r="C95" s="24">
        <v>493975.125</v>
      </c>
      <c r="D95" s="24">
        <v>490468.125</v>
      </c>
      <c r="E95" s="24">
        <v>491801.625</v>
      </c>
      <c r="F95" s="24">
        <v>492377.02500000002</v>
      </c>
      <c r="G95" s="24">
        <v>487203.15</v>
      </c>
      <c r="H95" s="24">
        <v>486599.4</v>
      </c>
      <c r="I95" s="24">
        <v>485407.65</v>
      </c>
      <c r="J95" s="25">
        <v>483551.25</v>
      </c>
      <c r="K95" s="25">
        <v>491657.25</v>
      </c>
      <c r="L95" s="25">
        <v>482994.75</v>
      </c>
      <c r="M95">
        <v>481860.75</v>
      </c>
    </row>
    <row r="96" spans="1:13">
      <c r="A96" s="23">
        <v>2</v>
      </c>
      <c r="B96" s="23">
        <v>2358</v>
      </c>
      <c r="C96" s="24">
        <v>105057.75</v>
      </c>
      <c r="D96" s="24">
        <v>103404</v>
      </c>
      <c r="E96" s="24">
        <v>106596</v>
      </c>
      <c r="F96" s="24">
        <v>104391</v>
      </c>
      <c r="G96" s="24">
        <v>107121</v>
      </c>
      <c r="H96" s="24">
        <v>104433</v>
      </c>
      <c r="I96" s="24">
        <v>101493</v>
      </c>
      <c r="J96" s="24">
        <v>103803</v>
      </c>
      <c r="K96" s="24">
        <v>100411.5</v>
      </c>
      <c r="L96" s="24">
        <v>102270</v>
      </c>
      <c r="M96">
        <v>103740</v>
      </c>
    </row>
    <row r="97" spans="1:13">
      <c r="A97" s="23">
        <v>2</v>
      </c>
      <c r="B97" s="23">
        <v>2448</v>
      </c>
      <c r="C97" s="24">
        <v>666710.625</v>
      </c>
      <c r="D97" s="24">
        <v>663119.625</v>
      </c>
      <c r="E97" s="24">
        <v>663581.625</v>
      </c>
      <c r="F97" s="24">
        <v>662565.75</v>
      </c>
      <c r="G97" s="24">
        <v>665694.75</v>
      </c>
      <c r="H97" s="24">
        <v>662124.75</v>
      </c>
      <c r="I97" s="24">
        <v>662844</v>
      </c>
      <c r="J97" s="24">
        <v>662450.25</v>
      </c>
      <c r="K97" s="24">
        <v>666374.625</v>
      </c>
      <c r="L97" s="24">
        <v>663938.625</v>
      </c>
      <c r="M97">
        <v>770513.625</v>
      </c>
    </row>
    <row r="98" spans="1:13">
      <c r="A98" s="23">
        <v>2</v>
      </c>
      <c r="B98" s="23">
        <v>2683</v>
      </c>
      <c r="C98" s="24">
        <v>71090.25</v>
      </c>
      <c r="D98" s="24">
        <v>69294.75</v>
      </c>
      <c r="E98" s="24">
        <v>72654.75</v>
      </c>
      <c r="F98" s="24">
        <v>70554.75</v>
      </c>
      <c r="G98" s="24">
        <v>73704.75</v>
      </c>
      <c r="H98" s="24">
        <v>71279.25</v>
      </c>
      <c r="I98" s="24">
        <v>68853.75</v>
      </c>
      <c r="J98" s="24">
        <v>71678.25</v>
      </c>
      <c r="K98" s="24">
        <v>74187.75</v>
      </c>
      <c r="L98" s="24">
        <v>71219.399999999994</v>
      </c>
      <c r="M98">
        <v>0</v>
      </c>
    </row>
    <row r="99" spans="1:13">
      <c r="A99" s="23">
        <v>2</v>
      </c>
      <c r="B99" s="23">
        <v>2711</v>
      </c>
      <c r="C99" s="24">
        <v>393750</v>
      </c>
      <c r="D99" s="24">
        <v>392280</v>
      </c>
      <c r="E99" s="24">
        <v>395955</v>
      </c>
      <c r="F99" s="24">
        <v>394170</v>
      </c>
      <c r="G99" s="24">
        <v>397530</v>
      </c>
      <c r="H99" s="24">
        <v>395430</v>
      </c>
      <c r="I99" s="24">
        <v>394747.5</v>
      </c>
      <c r="J99" s="24">
        <v>0</v>
      </c>
      <c r="K99" s="24">
        <v>0</v>
      </c>
      <c r="L99" s="24">
        <v>0</v>
      </c>
      <c r="M99">
        <v>0</v>
      </c>
    </row>
    <row r="100" spans="1:13">
      <c r="A100" s="23">
        <v>2</v>
      </c>
      <c r="B100" s="23">
        <v>2752</v>
      </c>
      <c r="C100" s="24">
        <v>711900</v>
      </c>
      <c r="D100" s="24">
        <v>707700</v>
      </c>
      <c r="E100" s="24">
        <v>703237.5</v>
      </c>
      <c r="F100" s="24">
        <v>1144762.5</v>
      </c>
      <c r="G100" s="24">
        <v>1143450</v>
      </c>
      <c r="H100" s="24">
        <v>1140825</v>
      </c>
      <c r="I100" s="24">
        <v>1142137.5</v>
      </c>
      <c r="J100" s="24">
        <v>1141875</v>
      </c>
      <c r="K100" s="24">
        <v>1140037.5</v>
      </c>
      <c r="L100" s="24">
        <v>1141875</v>
      </c>
      <c r="M100">
        <v>1146075</v>
      </c>
    </row>
    <row r="101" spans="1:13">
      <c r="A101" s="23">
        <v>2</v>
      </c>
      <c r="B101" s="23">
        <v>2754</v>
      </c>
      <c r="C101" s="24">
        <v>111454.875</v>
      </c>
      <c r="D101" s="24">
        <v>126732.375</v>
      </c>
      <c r="E101" s="24">
        <v>141868.125</v>
      </c>
      <c r="F101" s="24">
        <v>155098.125</v>
      </c>
      <c r="G101" s="24">
        <v>146855.625</v>
      </c>
      <c r="H101" s="24">
        <v>144020.625</v>
      </c>
      <c r="I101" s="24">
        <v>146435.625</v>
      </c>
      <c r="J101" s="24">
        <v>143443.125</v>
      </c>
      <c r="K101" s="24">
        <v>140450.625</v>
      </c>
      <c r="L101" s="24">
        <v>142708.125</v>
      </c>
      <c r="M101">
        <v>144808.125</v>
      </c>
    </row>
    <row r="102" spans="1:13">
      <c r="A102" s="23">
        <v>2</v>
      </c>
      <c r="B102" s="23">
        <v>2769</v>
      </c>
      <c r="C102" s="24">
        <v>147039.375</v>
      </c>
      <c r="D102" s="24">
        <v>144939.375</v>
      </c>
      <c r="E102" s="24">
        <v>142839.375</v>
      </c>
      <c r="F102" s="24">
        <v>140739.375</v>
      </c>
      <c r="G102" s="24">
        <v>138639.375</v>
      </c>
      <c r="H102" s="24">
        <v>136539.375</v>
      </c>
      <c r="I102" s="24">
        <v>134439.375</v>
      </c>
      <c r="J102" s="24">
        <v>137589.375</v>
      </c>
      <c r="K102" s="24">
        <v>140634.375</v>
      </c>
      <c r="L102" s="24">
        <v>138324.375</v>
      </c>
      <c r="M102">
        <v>140109.375</v>
      </c>
    </row>
    <row r="103" spans="1:13">
      <c r="A103" s="23">
        <v>2</v>
      </c>
      <c r="B103" s="23">
        <v>2805</v>
      </c>
      <c r="C103" s="24">
        <v>586539.44999999995</v>
      </c>
      <c r="D103" s="24">
        <v>1072689.45</v>
      </c>
      <c r="E103" s="24">
        <v>1071849.45</v>
      </c>
      <c r="F103" s="24">
        <v>1064709.45</v>
      </c>
      <c r="G103" s="24">
        <v>1077729.45</v>
      </c>
      <c r="H103" s="24">
        <v>1077419.7</v>
      </c>
      <c r="I103" s="24">
        <v>1075403.7</v>
      </c>
      <c r="J103" s="24">
        <v>1076899.95</v>
      </c>
      <c r="K103" s="24">
        <v>1075751.25</v>
      </c>
      <c r="L103" s="24">
        <v>1072995</v>
      </c>
      <c r="M103">
        <v>1077956.25</v>
      </c>
    </row>
    <row r="104" spans="1:13">
      <c r="A104" s="23">
        <v>2</v>
      </c>
      <c r="B104" s="23">
        <v>2854</v>
      </c>
      <c r="C104" s="24">
        <v>135940.875</v>
      </c>
      <c r="D104" s="24">
        <v>134575.875</v>
      </c>
      <c r="E104" s="24">
        <v>133210.875</v>
      </c>
      <c r="F104" s="24">
        <v>137095.875</v>
      </c>
      <c r="G104" s="24">
        <v>135625.875</v>
      </c>
      <c r="H104" s="24">
        <v>134155.875</v>
      </c>
      <c r="I104" s="24">
        <v>137825.625</v>
      </c>
      <c r="J104" s="24">
        <v>136132.5</v>
      </c>
      <c r="K104" s="24">
        <v>181689.375</v>
      </c>
      <c r="L104" s="24">
        <v>183159.375</v>
      </c>
      <c r="M104">
        <v>184471.875</v>
      </c>
    </row>
    <row r="105" spans="1:13">
      <c r="A105" s="23">
        <v>2</v>
      </c>
      <c r="B105" s="23">
        <v>2856</v>
      </c>
      <c r="C105" s="24">
        <v>132329.4</v>
      </c>
      <c r="D105" s="24">
        <v>131213.25</v>
      </c>
      <c r="E105" s="24">
        <v>134991.15</v>
      </c>
      <c r="F105" s="24">
        <v>133431.9</v>
      </c>
      <c r="G105" s="24">
        <v>136791.9</v>
      </c>
      <c r="H105" s="24">
        <v>134796.9</v>
      </c>
      <c r="I105" s="24">
        <v>137752.65</v>
      </c>
      <c r="J105" s="24">
        <v>140587.65</v>
      </c>
      <c r="K105" s="25">
        <v>137445</v>
      </c>
      <c r="L105" s="25">
        <v>139553.4</v>
      </c>
      <c r="M105">
        <v>141396.15</v>
      </c>
    </row>
    <row r="106" spans="1:13">
      <c r="A106">
        <v>2</v>
      </c>
      <c r="B106">
        <v>2860</v>
      </c>
      <c r="C106" s="3">
        <v>454083</v>
      </c>
      <c r="D106" s="3">
        <v>453453</v>
      </c>
      <c r="E106" s="3">
        <v>452718</v>
      </c>
      <c r="F106" s="3">
        <v>451878</v>
      </c>
      <c r="G106" s="3">
        <v>450623.25</v>
      </c>
      <c r="H106" s="3">
        <v>453878.25</v>
      </c>
      <c r="I106" s="3">
        <v>450990.75</v>
      </c>
      <c r="J106" s="3">
        <v>452891.25</v>
      </c>
      <c r="K106" s="3">
        <v>454006.875</v>
      </c>
      <c r="L106" s="3">
        <v>449056.125</v>
      </c>
      <c r="M106">
        <v>454096.125</v>
      </c>
    </row>
    <row r="107" spans="1:13">
      <c r="A107" s="10">
        <v>2</v>
      </c>
      <c r="B107">
        <v>2890</v>
      </c>
      <c r="C107" s="3">
        <v>400638</v>
      </c>
      <c r="D107" s="3">
        <v>400428</v>
      </c>
      <c r="E107" s="3">
        <v>400113</v>
      </c>
      <c r="F107" s="3">
        <v>399693</v>
      </c>
      <c r="G107" s="3">
        <v>399168</v>
      </c>
      <c r="H107" s="3">
        <v>398538</v>
      </c>
      <c r="I107" s="3">
        <v>397803</v>
      </c>
      <c r="J107" s="3">
        <v>402213</v>
      </c>
      <c r="K107" s="3">
        <v>405783</v>
      </c>
      <c r="L107" s="3">
        <v>408796.5</v>
      </c>
      <c r="M107">
        <v>400732.5</v>
      </c>
    </row>
    <row r="108" spans="1:13">
      <c r="A108">
        <v>2</v>
      </c>
      <c r="B108">
        <v>2899</v>
      </c>
      <c r="C108" s="3">
        <v>410970</v>
      </c>
      <c r="D108" s="3">
        <v>414855</v>
      </c>
      <c r="E108" s="3">
        <v>413280</v>
      </c>
      <c r="F108" s="3">
        <v>406350</v>
      </c>
      <c r="G108" s="3">
        <v>409920</v>
      </c>
      <c r="H108" s="3">
        <v>413280</v>
      </c>
      <c r="I108" s="3">
        <v>405930</v>
      </c>
      <c r="J108" s="3">
        <v>409080</v>
      </c>
      <c r="K108" s="3">
        <v>406770</v>
      </c>
      <c r="L108" s="3">
        <v>409605</v>
      </c>
      <c r="M108">
        <v>406980</v>
      </c>
    </row>
    <row r="109" spans="1:13">
      <c r="A109">
        <v>2</v>
      </c>
      <c r="B109">
        <v>2906</v>
      </c>
      <c r="C109" s="3">
        <v>312438</v>
      </c>
      <c r="D109" s="3">
        <v>312333</v>
      </c>
      <c r="E109" s="3">
        <v>312123</v>
      </c>
      <c r="F109" s="3">
        <v>311808</v>
      </c>
      <c r="G109" s="3">
        <v>310679.25</v>
      </c>
      <c r="H109" s="3">
        <v>309288</v>
      </c>
      <c r="I109" s="3">
        <v>154938</v>
      </c>
      <c r="J109" s="3">
        <v>150969</v>
      </c>
      <c r="K109" s="3">
        <v>0</v>
      </c>
      <c r="L109" s="3">
        <v>0</v>
      </c>
      <c r="M109">
        <v>0</v>
      </c>
    </row>
    <row r="110" spans="1:13">
      <c r="A110" t="s">
        <v>746</v>
      </c>
    </row>
    <row r="111" spans="1:13" hidden="1"/>
  </sheetData>
  <pageMargins left="0.25" right="0.25" top="0.75" bottom="0.75" header="0.3" footer="0.3"/>
  <pageSetup scale="8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election activeCell="A2" sqref="A2"/>
    </sheetView>
  </sheetViews>
  <sheetFormatPr defaultColWidth="0" defaultRowHeight="15" zeroHeight="1"/>
  <cols>
    <col min="1" max="2" width="9" bestFit="1" customWidth="1"/>
    <col min="3" max="12" width="11.140625" bestFit="1" customWidth="1"/>
    <col min="13" max="13" width="11.5703125" customWidth="1"/>
    <col min="14" max="16384" width="8.85546875" hidden="1"/>
  </cols>
  <sheetData>
    <row r="1" spans="1:13" ht="15.75">
      <c r="A1" s="69" t="s">
        <v>928</v>
      </c>
    </row>
    <row r="2" spans="1:13">
      <c r="A2" s="23" t="s">
        <v>930</v>
      </c>
      <c r="B2" s="23" t="s">
        <v>32</v>
      </c>
      <c r="C2" s="23" t="s">
        <v>999</v>
      </c>
      <c r="D2" s="23" t="s">
        <v>33</v>
      </c>
      <c r="E2" s="23" t="s">
        <v>34</v>
      </c>
      <c r="F2" s="23" t="s">
        <v>35</v>
      </c>
      <c r="G2" s="23" t="s">
        <v>36</v>
      </c>
      <c r="H2" s="23" t="s">
        <v>37</v>
      </c>
      <c r="I2" s="23" t="s">
        <v>38</v>
      </c>
      <c r="J2" s="23" t="s">
        <v>39</v>
      </c>
      <c r="K2" s="23" t="s">
        <v>40</v>
      </c>
      <c r="L2" s="23" t="s">
        <v>41</v>
      </c>
      <c r="M2" s="23" t="s">
        <v>925</v>
      </c>
    </row>
    <row r="3" spans="1:13">
      <c r="A3" s="23">
        <v>3</v>
      </c>
      <c r="B3" s="23">
        <v>195</v>
      </c>
      <c r="C3" s="169">
        <v>22259.348999999998</v>
      </c>
      <c r="D3" s="169">
        <v>24963.75</v>
      </c>
      <c r="E3" s="169">
        <v>24963.75</v>
      </c>
      <c r="F3" s="169">
        <v>24963.75</v>
      </c>
      <c r="G3" s="169">
        <v>77463.75</v>
      </c>
      <c r="H3" s="169">
        <v>76755</v>
      </c>
      <c r="I3" s="169">
        <v>76046.25</v>
      </c>
      <c r="J3" s="169">
        <v>75337.5</v>
      </c>
      <c r="K3" s="169">
        <v>74445</v>
      </c>
      <c r="L3" s="169">
        <v>73552.5</v>
      </c>
      <c r="M3" s="169">
        <v>508410</v>
      </c>
    </row>
    <row r="4" spans="1:13">
      <c r="A4" s="23">
        <v>3</v>
      </c>
      <c r="B4" s="23">
        <v>242</v>
      </c>
      <c r="C4" s="169">
        <v>118657.08749999999</v>
      </c>
      <c r="D4" s="169">
        <v>343395.94799999997</v>
      </c>
      <c r="E4" s="169">
        <v>588990.94799999997</v>
      </c>
      <c r="F4" s="169">
        <v>583110.94799999997</v>
      </c>
      <c r="G4" s="169">
        <v>584790.94799999997</v>
      </c>
      <c r="H4" s="169">
        <v>586155.94799999997</v>
      </c>
      <c r="I4" s="169">
        <v>587205.94799999997</v>
      </c>
      <c r="J4" s="169">
        <v>587940.94799999997</v>
      </c>
      <c r="K4" s="169">
        <v>588360.94799999997</v>
      </c>
      <c r="L4" s="169">
        <v>590198.44799999997</v>
      </c>
      <c r="M4" s="169">
        <v>649523.44799999997</v>
      </c>
    </row>
    <row r="5" spans="1:13">
      <c r="A5" s="23">
        <v>3</v>
      </c>
      <c r="B5" s="23">
        <v>252</v>
      </c>
      <c r="C5" s="169">
        <v>195157.37849999999</v>
      </c>
      <c r="D5" s="169">
        <v>204251.25</v>
      </c>
      <c r="E5" s="169">
        <v>204251.25</v>
      </c>
      <c r="F5" s="169">
        <v>204251.25</v>
      </c>
      <c r="G5" s="169">
        <v>256751.25</v>
      </c>
      <c r="H5" s="169">
        <v>249926.25</v>
      </c>
      <c r="I5" s="169">
        <v>248508.75</v>
      </c>
      <c r="J5" s="169">
        <v>241841.25</v>
      </c>
      <c r="K5" s="169">
        <v>240581.25</v>
      </c>
      <c r="L5" s="169">
        <v>239323.35</v>
      </c>
      <c r="M5" s="169">
        <v>232811.25</v>
      </c>
    </row>
    <row r="6" spans="1:13">
      <c r="A6" s="23">
        <v>3</v>
      </c>
      <c r="B6" s="23">
        <v>414</v>
      </c>
      <c r="C6" s="169">
        <v>207866.568</v>
      </c>
      <c r="D6" s="169">
        <v>203923.125</v>
      </c>
      <c r="E6" s="169">
        <v>206338.125</v>
      </c>
      <c r="F6" s="169">
        <v>203398.125</v>
      </c>
      <c r="G6" s="169">
        <v>204238.125</v>
      </c>
      <c r="H6" s="169">
        <v>204920.625</v>
      </c>
      <c r="I6" s="169">
        <v>200195.625</v>
      </c>
      <c r="J6" s="169">
        <v>205970.625</v>
      </c>
      <c r="K6" s="169">
        <v>206180.625</v>
      </c>
      <c r="L6" s="169">
        <v>206233.125</v>
      </c>
      <c r="M6" s="169">
        <v>202663.125</v>
      </c>
    </row>
    <row r="7" spans="1:13">
      <c r="A7" s="23">
        <v>3</v>
      </c>
      <c r="B7" s="23">
        <v>548</v>
      </c>
      <c r="C7" s="169">
        <v>65978.881500000003</v>
      </c>
      <c r="D7" s="169">
        <v>166855.5</v>
      </c>
      <c r="E7" s="169">
        <v>169585.5</v>
      </c>
      <c r="F7" s="169">
        <v>166960.5</v>
      </c>
      <c r="G7" s="169">
        <v>169585.5</v>
      </c>
      <c r="H7" s="169">
        <v>166855.5</v>
      </c>
      <c r="I7" s="169">
        <v>169375.5</v>
      </c>
      <c r="J7" s="169">
        <v>166540.5</v>
      </c>
      <c r="K7" s="169">
        <v>168955.5</v>
      </c>
      <c r="L7" s="169">
        <v>166015.5</v>
      </c>
      <c r="M7" s="169">
        <v>168325.5</v>
      </c>
    </row>
    <row r="8" spans="1:13">
      <c r="A8" s="23">
        <v>3</v>
      </c>
      <c r="B8" s="23">
        <v>630</v>
      </c>
      <c r="C8" s="169">
        <v>0</v>
      </c>
      <c r="D8" s="169">
        <v>143987.54999999999</v>
      </c>
      <c r="E8" s="169">
        <v>143157.52499999999</v>
      </c>
      <c r="F8" s="169">
        <v>142327.5</v>
      </c>
      <c r="G8" s="169">
        <v>140542.5</v>
      </c>
      <c r="H8" s="169">
        <v>138757.5</v>
      </c>
      <c r="I8" s="169">
        <v>142222.5</v>
      </c>
      <c r="J8" s="169">
        <v>139387.5</v>
      </c>
      <c r="K8" s="169">
        <v>141802.5</v>
      </c>
      <c r="L8" s="169">
        <v>138810</v>
      </c>
      <c r="M8" s="169">
        <v>141067.5</v>
      </c>
    </row>
    <row r="9" spans="1:13">
      <c r="A9" s="23">
        <v>3</v>
      </c>
      <c r="B9" s="23">
        <v>756</v>
      </c>
      <c r="C9" s="169">
        <v>158984.09099999999</v>
      </c>
      <c r="D9" s="169">
        <v>157453.27499999999</v>
      </c>
      <c r="E9" s="169">
        <v>155790.07500000001</v>
      </c>
      <c r="F9" s="169">
        <v>153966.22500000001</v>
      </c>
      <c r="G9" s="169">
        <v>157175.02499999999</v>
      </c>
      <c r="H9" s="169">
        <v>154761.07500000001</v>
      </c>
      <c r="I9" s="169">
        <v>157487.4</v>
      </c>
      <c r="J9" s="169">
        <v>154704.9</v>
      </c>
      <c r="K9" s="169">
        <v>157056.9</v>
      </c>
      <c r="L9" s="169">
        <v>153914.77499999999</v>
      </c>
      <c r="M9" s="169">
        <v>134835.22500000001</v>
      </c>
    </row>
    <row r="10" spans="1:13">
      <c r="A10" s="23">
        <v>3</v>
      </c>
      <c r="B10" s="23">
        <v>803</v>
      </c>
      <c r="C10" s="169">
        <v>232770.9615</v>
      </c>
      <c r="D10" s="169">
        <v>187955.25</v>
      </c>
      <c r="E10" s="169">
        <v>143435.25</v>
      </c>
      <c r="F10" s="169">
        <v>147005.25</v>
      </c>
      <c r="G10" s="169">
        <v>145220.25</v>
      </c>
      <c r="H10" s="169">
        <v>143435.25</v>
      </c>
      <c r="I10" s="169">
        <v>146900.25</v>
      </c>
      <c r="J10" s="169">
        <v>150260.25</v>
      </c>
      <c r="K10" s="169">
        <v>143015.25</v>
      </c>
      <c r="L10" s="169">
        <v>146375.25</v>
      </c>
      <c r="M10" s="169">
        <v>144380.25</v>
      </c>
    </row>
    <row r="11" spans="1:13">
      <c r="A11" s="23">
        <v>3</v>
      </c>
      <c r="B11" s="23">
        <v>858</v>
      </c>
      <c r="C11" s="169">
        <v>128090.361</v>
      </c>
      <c r="D11" s="169">
        <v>142763.25</v>
      </c>
      <c r="E11" s="169">
        <v>142763.25</v>
      </c>
      <c r="F11" s="169">
        <v>142763.25</v>
      </c>
      <c r="G11" s="169">
        <v>142763.25</v>
      </c>
      <c r="H11" s="169">
        <v>142763.25</v>
      </c>
      <c r="I11" s="169">
        <v>725513.25</v>
      </c>
      <c r="J11" s="169">
        <v>718530.75</v>
      </c>
      <c r="K11" s="169">
        <v>716483.25</v>
      </c>
      <c r="L11" s="169">
        <v>719213.25</v>
      </c>
      <c r="M11" s="169">
        <v>716063.25</v>
      </c>
    </row>
    <row r="12" spans="1:13">
      <c r="A12" s="10" t="s">
        <v>746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election activeCell="A2" sqref="A2"/>
    </sheetView>
  </sheetViews>
  <sheetFormatPr defaultColWidth="0" defaultRowHeight="15" zeroHeight="1"/>
  <cols>
    <col min="1" max="2" width="9" bestFit="1" customWidth="1"/>
    <col min="3" max="12" width="11.28515625" bestFit="1" customWidth="1"/>
    <col min="13" max="13" width="11.28515625" customWidth="1"/>
    <col min="14" max="16384" width="8.85546875" hidden="1"/>
  </cols>
  <sheetData>
    <row r="1" spans="1:13" ht="15.75">
      <c r="A1" s="69" t="s">
        <v>929</v>
      </c>
    </row>
    <row r="2" spans="1:13">
      <c r="A2" s="23" t="s">
        <v>930</v>
      </c>
      <c r="B2" s="23" t="s">
        <v>32</v>
      </c>
      <c r="C2" t="s">
        <v>999</v>
      </c>
      <c r="D2" s="23" t="s">
        <v>33</v>
      </c>
      <c r="E2" s="23" t="s">
        <v>34</v>
      </c>
      <c r="F2" s="23" t="s">
        <v>35</v>
      </c>
      <c r="G2" s="23" t="s">
        <v>36</v>
      </c>
      <c r="H2" s="23" t="s">
        <v>37</v>
      </c>
      <c r="I2" s="23" t="s">
        <v>38</v>
      </c>
      <c r="J2" s="23" t="s">
        <v>39</v>
      </c>
      <c r="K2" s="23" t="s">
        <v>40</v>
      </c>
      <c r="L2" s="23" t="s">
        <v>41</v>
      </c>
      <c r="M2" s="23" t="s">
        <v>925</v>
      </c>
    </row>
    <row r="3" spans="1:13">
      <c r="A3" s="169">
        <v>4</v>
      </c>
      <c r="B3" s="169">
        <v>194</v>
      </c>
      <c r="C3" s="169">
        <v>0</v>
      </c>
      <c r="D3" s="169">
        <v>195720</v>
      </c>
      <c r="E3" s="169">
        <v>195720</v>
      </c>
      <c r="F3" s="169">
        <v>195720</v>
      </c>
      <c r="G3" s="169">
        <v>195720</v>
      </c>
      <c r="H3" s="169">
        <v>195720</v>
      </c>
      <c r="I3" s="169">
        <v>195720</v>
      </c>
      <c r="J3" s="169">
        <v>195720</v>
      </c>
      <c r="K3" s="169">
        <v>195720</v>
      </c>
      <c r="L3" s="169">
        <v>195720</v>
      </c>
      <c r="M3" s="1">
        <v>4038720</v>
      </c>
    </row>
    <row r="4" spans="1:13">
      <c r="A4" s="169">
        <v>4</v>
      </c>
      <c r="B4" s="169">
        <v>242</v>
      </c>
      <c r="C4" s="169">
        <v>11534.25</v>
      </c>
      <c r="D4" s="169">
        <v>33285</v>
      </c>
      <c r="E4" s="169">
        <v>59115</v>
      </c>
      <c r="F4" s="169">
        <v>63420</v>
      </c>
      <c r="G4" s="169">
        <v>61845</v>
      </c>
      <c r="H4" s="169">
        <v>60270</v>
      </c>
      <c r="I4" s="169">
        <v>58695</v>
      </c>
      <c r="J4" s="169">
        <v>62370</v>
      </c>
      <c r="K4" s="169">
        <v>60637.5</v>
      </c>
      <c r="L4" s="169">
        <v>59193.75</v>
      </c>
      <c r="M4" s="1">
        <v>0</v>
      </c>
    </row>
    <row r="5" spans="1:13">
      <c r="A5" s="169">
        <v>4</v>
      </c>
      <c r="B5" s="169">
        <v>252</v>
      </c>
      <c r="C5" s="169">
        <v>117544.00350000001</v>
      </c>
      <c r="D5" s="169">
        <v>116182.5</v>
      </c>
      <c r="E5" s="169">
        <v>113505</v>
      </c>
      <c r="F5" s="169">
        <v>116077.5</v>
      </c>
      <c r="G5" s="169">
        <v>118492.5</v>
      </c>
      <c r="H5" s="169">
        <v>115500</v>
      </c>
      <c r="I5" s="169">
        <v>112507.5</v>
      </c>
      <c r="J5" s="169">
        <v>114765</v>
      </c>
      <c r="K5" s="169">
        <v>116865</v>
      </c>
      <c r="L5" s="169">
        <v>113557.5</v>
      </c>
      <c r="M5" s="1">
        <v>0</v>
      </c>
    </row>
    <row r="6" spans="1:13">
      <c r="A6" s="169">
        <v>4</v>
      </c>
      <c r="B6" s="169">
        <v>281</v>
      </c>
      <c r="C6" s="169">
        <v>0</v>
      </c>
      <c r="D6" s="169">
        <v>1188652.5</v>
      </c>
      <c r="E6" s="169">
        <v>1188652.5</v>
      </c>
      <c r="F6" s="169">
        <v>1188652.5</v>
      </c>
      <c r="G6" s="169">
        <v>1188652.5</v>
      </c>
      <c r="H6" s="169">
        <v>1188652.5</v>
      </c>
      <c r="I6" s="169">
        <v>1188652.5</v>
      </c>
      <c r="J6" s="169">
        <v>1188652.5</v>
      </c>
      <c r="K6" s="169">
        <v>1188652.5</v>
      </c>
      <c r="L6" s="169">
        <v>1188652.5</v>
      </c>
      <c r="M6" s="1">
        <v>5094652.5</v>
      </c>
    </row>
    <row r="7" spans="1:13">
      <c r="A7" s="169">
        <v>4</v>
      </c>
      <c r="B7" s="169">
        <v>330</v>
      </c>
      <c r="C7" s="169">
        <v>7357.7595000000001</v>
      </c>
      <c r="D7" s="169">
        <v>10227</v>
      </c>
      <c r="E7" s="169">
        <v>10227</v>
      </c>
      <c r="F7" s="169">
        <v>46977</v>
      </c>
      <c r="G7" s="169">
        <v>51712.5</v>
      </c>
      <c r="H7" s="169">
        <v>51124.5</v>
      </c>
      <c r="I7" s="169">
        <v>50536.5</v>
      </c>
      <c r="J7" s="169">
        <v>49780.5</v>
      </c>
      <c r="K7" s="169">
        <v>49024.5</v>
      </c>
      <c r="L7" s="169">
        <v>48268.5</v>
      </c>
      <c r="M7" s="1">
        <v>47512.5</v>
      </c>
    </row>
    <row r="8" spans="1:13">
      <c r="A8" s="169">
        <v>4</v>
      </c>
      <c r="B8" s="169">
        <v>578</v>
      </c>
      <c r="C8" s="169">
        <v>0</v>
      </c>
      <c r="D8" s="169">
        <v>176085</v>
      </c>
      <c r="E8" s="169">
        <v>178395</v>
      </c>
      <c r="F8" s="169">
        <v>180600</v>
      </c>
      <c r="G8" s="169">
        <v>177450</v>
      </c>
      <c r="H8" s="169">
        <v>179550</v>
      </c>
      <c r="I8" s="169">
        <v>176295</v>
      </c>
      <c r="J8" s="169">
        <v>178290</v>
      </c>
      <c r="K8" s="169">
        <v>180180</v>
      </c>
      <c r="L8" s="169">
        <v>176715</v>
      </c>
      <c r="M8" s="1">
        <v>0</v>
      </c>
    </row>
    <row r="9" spans="1:13">
      <c r="A9" s="169">
        <v>4</v>
      </c>
      <c r="B9" s="169">
        <v>630</v>
      </c>
      <c r="C9" s="169">
        <v>0</v>
      </c>
      <c r="D9" s="169">
        <v>112411.95</v>
      </c>
      <c r="E9" s="169">
        <v>111777.22500000001</v>
      </c>
      <c r="F9" s="169">
        <v>111142.5</v>
      </c>
      <c r="G9" s="169">
        <v>115027.5</v>
      </c>
      <c r="H9" s="169">
        <v>113557.5</v>
      </c>
      <c r="I9" s="169">
        <v>112087.5</v>
      </c>
      <c r="J9" s="169">
        <v>115132.5</v>
      </c>
      <c r="K9" s="169">
        <v>112770</v>
      </c>
      <c r="L9" s="169">
        <v>115657.5</v>
      </c>
      <c r="M9" s="1">
        <v>113137.5</v>
      </c>
    </row>
    <row r="10" spans="1:13">
      <c r="A10" s="169">
        <v>4</v>
      </c>
      <c r="B10" s="169">
        <v>727</v>
      </c>
      <c r="C10" s="169">
        <v>245039.886</v>
      </c>
      <c r="D10" s="169">
        <v>459191.25</v>
      </c>
      <c r="E10" s="169">
        <v>462971.25</v>
      </c>
      <c r="F10" s="169">
        <v>460871.25</v>
      </c>
      <c r="G10" s="169">
        <v>461606.25</v>
      </c>
      <c r="H10" s="169">
        <v>462026.25</v>
      </c>
      <c r="I10" s="169">
        <v>458666.25</v>
      </c>
      <c r="J10" s="169">
        <v>460136.25</v>
      </c>
      <c r="K10" s="169">
        <v>460976.25</v>
      </c>
      <c r="L10" s="169">
        <v>461186.25</v>
      </c>
      <c r="M10" s="1">
        <v>458351.25</v>
      </c>
    </row>
    <row r="11" spans="1:13">
      <c r="A11" s="169">
        <v>4</v>
      </c>
      <c r="B11" s="169">
        <v>739</v>
      </c>
      <c r="C11" s="169">
        <v>51763.466999999997</v>
      </c>
      <c r="D11" s="169">
        <v>83028.75</v>
      </c>
      <c r="E11" s="169">
        <v>134583.75</v>
      </c>
      <c r="F11" s="169">
        <v>137838.75</v>
      </c>
      <c r="G11" s="169">
        <v>135738.75</v>
      </c>
      <c r="H11" s="169">
        <v>138888.75</v>
      </c>
      <c r="I11" s="169">
        <v>141933.75</v>
      </c>
      <c r="J11" s="169">
        <v>144873.75</v>
      </c>
      <c r="K11" s="169">
        <v>142458.75</v>
      </c>
      <c r="L11" s="169">
        <v>145293.75</v>
      </c>
      <c r="M11" s="1">
        <v>142773.75</v>
      </c>
    </row>
    <row r="12" spans="1:13">
      <c r="A12" s="169">
        <v>4</v>
      </c>
      <c r="B12" s="169">
        <v>803</v>
      </c>
      <c r="C12" s="169">
        <v>60523.753499999999</v>
      </c>
      <c r="D12" s="169">
        <v>102585</v>
      </c>
      <c r="E12" s="169">
        <v>132930</v>
      </c>
      <c r="F12" s="169">
        <v>131145</v>
      </c>
      <c r="G12" s="169">
        <v>129360</v>
      </c>
      <c r="H12" s="169">
        <v>132825</v>
      </c>
      <c r="I12" s="169">
        <v>130935</v>
      </c>
      <c r="J12" s="169">
        <v>129045</v>
      </c>
      <c r="K12" s="169">
        <v>132405</v>
      </c>
      <c r="L12" s="169">
        <v>130410</v>
      </c>
      <c r="M12" s="1">
        <v>133665</v>
      </c>
    </row>
    <row r="13" spans="1:13">
      <c r="A13" s="169">
        <v>4</v>
      </c>
      <c r="B13" s="169">
        <v>833</v>
      </c>
      <c r="C13" s="169">
        <v>0</v>
      </c>
      <c r="D13" s="169">
        <v>535867.5</v>
      </c>
      <c r="E13" s="169">
        <v>535867.5</v>
      </c>
      <c r="F13" s="169">
        <v>535867.5</v>
      </c>
      <c r="G13" s="169">
        <v>535867.5</v>
      </c>
      <c r="H13" s="169">
        <v>535867.5</v>
      </c>
      <c r="I13" s="169">
        <v>535867.5</v>
      </c>
      <c r="J13" s="169">
        <v>535867.5</v>
      </c>
      <c r="K13" s="169">
        <v>535867.5</v>
      </c>
      <c r="L13" s="169">
        <v>535867.5</v>
      </c>
      <c r="M13" s="1">
        <v>535867.5</v>
      </c>
    </row>
    <row r="14" spans="1:13">
      <c r="A14" s="169">
        <v>4</v>
      </c>
      <c r="B14" s="169">
        <v>882</v>
      </c>
      <c r="C14" s="169">
        <v>301925.46299999999</v>
      </c>
      <c r="D14" s="169">
        <v>501532.5</v>
      </c>
      <c r="E14" s="169">
        <v>499537.5</v>
      </c>
      <c r="F14" s="169">
        <v>502687.5</v>
      </c>
      <c r="G14" s="169">
        <v>500377.5</v>
      </c>
      <c r="H14" s="169">
        <v>497962.5</v>
      </c>
      <c r="I14" s="169">
        <v>500692.5</v>
      </c>
      <c r="J14" s="169">
        <v>497962.5</v>
      </c>
      <c r="K14" s="169">
        <v>500377.5</v>
      </c>
      <c r="L14" s="169">
        <v>502582.5</v>
      </c>
      <c r="M14" s="1">
        <v>499327.5</v>
      </c>
    </row>
    <row r="15" spans="1:13">
      <c r="A15" s="10" t="s">
        <v>746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A6" sqref="A6"/>
    </sheetView>
  </sheetViews>
  <sheetFormatPr defaultColWidth="0" defaultRowHeight="15" zeroHeight="1"/>
  <cols>
    <col min="1" max="1" width="8.85546875" customWidth="1"/>
    <col min="2" max="2" width="16.7109375" customWidth="1"/>
    <col min="3" max="4" width="15.7109375" customWidth="1"/>
    <col min="5" max="5" width="16.85546875" customWidth="1"/>
    <col min="6" max="7" width="0" hidden="1" customWidth="1"/>
    <col min="8" max="16384" width="8.85546875" hidden="1"/>
  </cols>
  <sheetData>
    <row r="1" spans="1:5" ht="15.75">
      <c r="A1" s="69" t="s">
        <v>766</v>
      </c>
    </row>
    <row r="2" spans="1:5"/>
    <row r="3" spans="1:5">
      <c r="C3" s="39" t="s">
        <v>394</v>
      </c>
      <c r="D3" s="39" t="s">
        <v>2</v>
      </c>
    </row>
    <row r="4" spans="1:5">
      <c r="C4" s="39" t="s">
        <v>1</v>
      </c>
      <c r="D4" s="39" t="s">
        <v>1</v>
      </c>
      <c r="E4" s="39" t="s">
        <v>0</v>
      </c>
    </row>
    <row r="5" spans="1:5"/>
    <row r="6" spans="1:5">
      <c r="A6">
        <v>1.2</v>
      </c>
      <c r="B6" t="s">
        <v>392</v>
      </c>
      <c r="C6" s="3"/>
      <c r="D6" s="3">
        <f>11000000</f>
        <v>11000000</v>
      </c>
      <c r="E6" s="8">
        <f>+C6+D6</f>
        <v>11000000</v>
      </c>
    </row>
    <row r="7" spans="1:5">
      <c r="A7">
        <v>11</v>
      </c>
      <c r="B7" t="s">
        <v>387</v>
      </c>
      <c r="C7" s="3">
        <v>610294.59</v>
      </c>
      <c r="D7" s="3"/>
      <c r="E7" s="8">
        <f t="shared" ref="E7:E12" si="0">+C7+D7</f>
        <v>610294.59</v>
      </c>
    </row>
    <row r="8" spans="1:5">
      <c r="A8">
        <v>271</v>
      </c>
      <c r="B8" t="s">
        <v>388</v>
      </c>
      <c r="C8" s="3">
        <v>576663</v>
      </c>
      <c r="D8" s="3">
        <v>1114660</v>
      </c>
      <c r="E8" s="8">
        <f t="shared" si="0"/>
        <v>1691323</v>
      </c>
    </row>
    <row r="9" spans="1:5">
      <c r="A9">
        <v>281</v>
      </c>
      <c r="B9" t="s">
        <v>389</v>
      </c>
      <c r="C9" s="3">
        <v>900000</v>
      </c>
      <c r="D9" s="3"/>
      <c r="E9" s="8">
        <f t="shared" si="0"/>
        <v>900000</v>
      </c>
    </row>
    <row r="10" spans="1:5">
      <c r="A10">
        <v>535</v>
      </c>
      <c r="B10" t="s">
        <v>390</v>
      </c>
      <c r="C10" s="3">
        <v>574805.41</v>
      </c>
      <c r="D10" s="3"/>
      <c r="E10" s="8">
        <f t="shared" si="0"/>
        <v>574805.41</v>
      </c>
    </row>
    <row r="11" spans="1:5">
      <c r="A11">
        <v>625</v>
      </c>
      <c r="B11" t="s">
        <v>393</v>
      </c>
      <c r="C11" s="3"/>
      <c r="D11" s="3">
        <f>3732577</f>
        <v>3732577</v>
      </c>
      <c r="E11" s="8">
        <f t="shared" si="0"/>
        <v>3732577</v>
      </c>
    </row>
    <row r="12" spans="1:5">
      <c r="A12">
        <v>709</v>
      </c>
      <c r="B12" t="s">
        <v>391</v>
      </c>
      <c r="C12" s="3">
        <v>168063.64</v>
      </c>
      <c r="D12" s="3">
        <f>609000</f>
        <v>609000</v>
      </c>
      <c r="E12" s="8">
        <f t="shared" si="0"/>
        <v>777063.64</v>
      </c>
    </row>
    <row r="13" spans="1:5">
      <c r="C13" s="3"/>
      <c r="D13" s="3"/>
    </row>
    <row r="14" spans="1:5">
      <c r="C14" s="3">
        <f>SUM(C6:C12)</f>
        <v>2829826.64</v>
      </c>
      <c r="D14" s="3">
        <f t="shared" ref="D14:E14" si="1">SUM(D6:D12)</f>
        <v>16456237</v>
      </c>
      <c r="E14" s="8">
        <f t="shared" si="1"/>
        <v>19286063.640000001</v>
      </c>
    </row>
    <row r="15" spans="1:5"/>
    <row r="16" spans="1:5">
      <c r="A16" s="10" t="s">
        <v>746</v>
      </c>
    </row>
    <row r="17" hidden="1"/>
    <row r="18" hidden="1"/>
    <row r="19" hidden="1"/>
    <row r="20" hidden="1"/>
    <row r="21" hidden="1"/>
    <row r="22" hidden="1"/>
    <row r="23" hidden="1"/>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9"/>
  <sheetViews>
    <sheetView workbookViewId="0">
      <pane xSplit="3" ySplit="2" topLeftCell="D318" activePane="bottomRight" state="frozen"/>
      <selection pane="topRight" activeCell="D1" sqref="D1"/>
      <selection pane="bottomLeft" activeCell="A2" sqref="A2"/>
      <selection pane="bottomRight" activeCell="A2" sqref="A2"/>
    </sheetView>
  </sheetViews>
  <sheetFormatPr defaultColWidth="0" defaultRowHeight="15" zeroHeight="1"/>
  <cols>
    <col min="1" max="1" width="7.5703125" bestFit="1" customWidth="1"/>
    <col min="2" max="2" width="4.85546875" bestFit="1" customWidth="1"/>
    <col min="3" max="3" width="41.42578125" bestFit="1" customWidth="1"/>
    <col min="4" max="4" width="12.7109375" style="3" customWidth="1"/>
    <col min="5" max="5" width="13" style="3" customWidth="1"/>
    <col min="6" max="7" width="12.5703125" style="3" customWidth="1"/>
    <col min="8" max="8" width="12.28515625" style="3" customWidth="1"/>
    <col min="9" max="16384" width="8.85546875" hidden="1"/>
  </cols>
  <sheetData>
    <row r="1" spans="1:8" ht="15.75">
      <c r="A1" s="69" t="s">
        <v>1002</v>
      </c>
      <c r="D1" s="188" t="s">
        <v>1003</v>
      </c>
      <c r="E1" s="189" t="s">
        <v>1004</v>
      </c>
      <c r="F1" s="189" t="s">
        <v>1004</v>
      </c>
      <c r="G1" s="189" t="s">
        <v>1004</v>
      </c>
      <c r="H1" s="189" t="s">
        <v>1004</v>
      </c>
    </row>
    <row r="2" spans="1:8">
      <c r="A2" s="30" t="s">
        <v>51</v>
      </c>
      <c r="B2" s="30" t="s">
        <v>52</v>
      </c>
      <c r="C2" s="31" t="s">
        <v>53</v>
      </c>
      <c r="D2" s="167" t="s">
        <v>1001</v>
      </c>
      <c r="E2" s="167" t="s">
        <v>54</v>
      </c>
      <c r="F2" s="167" t="s">
        <v>55</v>
      </c>
      <c r="G2" s="167" t="s">
        <v>56</v>
      </c>
      <c r="H2" s="167" t="s">
        <v>57</v>
      </c>
    </row>
    <row r="3" spans="1:8">
      <c r="A3" s="32">
        <v>1</v>
      </c>
      <c r="B3" s="33">
        <v>1</v>
      </c>
      <c r="C3" s="34" t="s">
        <v>58</v>
      </c>
      <c r="D3" s="168">
        <v>1368.32</v>
      </c>
      <c r="E3" s="168">
        <v>1305</v>
      </c>
      <c r="F3" s="168">
        <v>1285</v>
      </c>
      <c r="G3" s="168">
        <v>1285</v>
      </c>
      <c r="H3" s="168">
        <v>1257.5999999999999</v>
      </c>
    </row>
    <row r="4" spans="1:8">
      <c r="A4" s="36">
        <v>1.2</v>
      </c>
      <c r="B4" s="33">
        <v>3</v>
      </c>
      <c r="C4" s="34" t="s">
        <v>59</v>
      </c>
      <c r="D4" s="168">
        <v>37760.160000000003</v>
      </c>
      <c r="E4" s="168">
        <v>38134.14</v>
      </c>
      <c r="F4" s="168">
        <v>38457.800000000003</v>
      </c>
      <c r="G4" s="168">
        <v>38457.800000000003</v>
      </c>
      <c r="H4" s="168">
        <v>38457.800000000003</v>
      </c>
    </row>
    <row r="5" spans="1:8">
      <c r="A5" s="32">
        <v>2</v>
      </c>
      <c r="B5" s="33">
        <v>1</v>
      </c>
      <c r="C5" s="34" t="s">
        <v>60</v>
      </c>
      <c r="D5" s="168">
        <v>305.35000000000002</v>
      </c>
      <c r="E5" s="168">
        <v>298.48</v>
      </c>
      <c r="F5" s="168">
        <v>291.60000000000002</v>
      </c>
      <c r="G5" s="168">
        <v>274.8</v>
      </c>
      <c r="H5" s="168">
        <v>272.2</v>
      </c>
    </row>
    <row r="6" spans="1:8">
      <c r="A6" s="32">
        <v>4</v>
      </c>
      <c r="B6" s="33">
        <v>1</v>
      </c>
      <c r="C6" s="34" t="s">
        <v>61</v>
      </c>
      <c r="D6" s="168">
        <v>422.5</v>
      </c>
      <c r="E6" s="168">
        <v>457.32</v>
      </c>
      <c r="F6" s="168">
        <v>494.6</v>
      </c>
      <c r="G6" s="168">
        <v>451.2</v>
      </c>
      <c r="H6" s="168">
        <v>494.8</v>
      </c>
    </row>
    <row r="7" spans="1:8">
      <c r="A7" s="32">
        <v>6</v>
      </c>
      <c r="B7" s="33">
        <v>3</v>
      </c>
      <c r="C7" s="34" t="s">
        <v>62</v>
      </c>
      <c r="D7" s="168">
        <v>3714.23</v>
      </c>
      <c r="E7" s="168">
        <v>3768.45</v>
      </c>
      <c r="F7" s="168">
        <v>3815.2</v>
      </c>
      <c r="G7" s="168">
        <v>3736.4</v>
      </c>
      <c r="H7" s="168">
        <v>3926</v>
      </c>
    </row>
    <row r="8" spans="1:8">
      <c r="A8" s="32">
        <v>11</v>
      </c>
      <c r="B8" s="33">
        <v>1</v>
      </c>
      <c r="C8" s="34" t="s">
        <v>63</v>
      </c>
      <c r="D8" s="168">
        <v>40429.300000000003</v>
      </c>
      <c r="E8" s="168">
        <v>40686.050000000003</v>
      </c>
      <c r="F8" s="168">
        <v>40711.599999999999</v>
      </c>
      <c r="G8" s="168">
        <v>40458.6</v>
      </c>
      <c r="H8" s="168">
        <v>40201.800000000003</v>
      </c>
    </row>
    <row r="9" spans="1:8">
      <c r="A9" s="32">
        <v>12</v>
      </c>
      <c r="B9" s="33">
        <v>1</v>
      </c>
      <c r="C9" s="34" t="s">
        <v>64</v>
      </c>
      <c r="D9" s="168">
        <v>6811.03</v>
      </c>
      <c r="E9" s="168">
        <v>7001.54</v>
      </c>
      <c r="F9" s="168">
        <v>7002.8</v>
      </c>
      <c r="G9" s="168">
        <v>6971.2</v>
      </c>
      <c r="H9" s="168">
        <v>6736.8</v>
      </c>
    </row>
    <row r="10" spans="1:8">
      <c r="A10" s="32">
        <v>13</v>
      </c>
      <c r="B10" s="33">
        <v>1</v>
      </c>
      <c r="C10" s="34" t="s">
        <v>65</v>
      </c>
      <c r="D10" s="168">
        <v>3537.36</v>
      </c>
      <c r="E10" s="168">
        <v>3590.02</v>
      </c>
      <c r="F10" s="168">
        <v>3554</v>
      </c>
      <c r="G10" s="168">
        <v>3561.6</v>
      </c>
      <c r="H10" s="168">
        <v>3720.6</v>
      </c>
    </row>
    <row r="11" spans="1:8">
      <c r="A11" s="32">
        <v>14</v>
      </c>
      <c r="B11" s="33">
        <v>1</v>
      </c>
      <c r="C11" s="34" t="s">
        <v>66</v>
      </c>
      <c r="D11" s="168">
        <v>3165.16</v>
      </c>
      <c r="E11" s="168">
        <v>3236.9</v>
      </c>
      <c r="F11" s="168">
        <v>3238.8</v>
      </c>
      <c r="G11" s="168">
        <v>3212.8</v>
      </c>
      <c r="H11" s="168">
        <v>3254.8</v>
      </c>
    </row>
    <row r="12" spans="1:8">
      <c r="A12" s="32">
        <v>15</v>
      </c>
      <c r="B12" s="33">
        <v>1</v>
      </c>
      <c r="C12" s="34" t="s">
        <v>67</v>
      </c>
      <c r="D12" s="168">
        <v>5216.3100000000004</v>
      </c>
      <c r="E12" s="168">
        <v>5058.83</v>
      </c>
      <c r="F12" s="168">
        <v>5022</v>
      </c>
      <c r="G12" s="168">
        <v>5022</v>
      </c>
      <c r="H12" s="168">
        <v>4767.3999999999996</v>
      </c>
    </row>
    <row r="13" spans="1:8">
      <c r="A13" s="32">
        <v>16</v>
      </c>
      <c r="B13" s="33">
        <v>1</v>
      </c>
      <c r="C13" s="34" t="s">
        <v>68</v>
      </c>
      <c r="D13" s="168">
        <v>5717.61</v>
      </c>
      <c r="E13" s="168">
        <v>5980.8</v>
      </c>
      <c r="F13" s="168">
        <v>6023</v>
      </c>
      <c r="G13" s="168">
        <v>5897.55</v>
      </c>
      <c r="H13" s="168">
        <v>6143.2</v>
      </c>
    </row>
    <row r="14" spans="1:8">
      <c r="A14" s="32">
        <v>22</v>
      </c>
      <c r="B14" s="33">
        <v>1</v>
      </c>
      <c r="C14" s="34" t="s">
        <v>69</v>
      </c>
      <c r="D14" s="168">
        <v>3091.56</v>
      </c>
      <c r="E14" s="168">
        <v>3199.14</v>
      </c>
      <c r="F14" s="168">
        <v>3198</v>
      </c>
      <c r="G14" s="168">
        <v>3135.8</v>
      </c>
      <c r="H14" s="168">
        <v>3278.8</v>
      </c>
    </row>
    <row r="15" spans="1:8">
      <c r="A15" s="32">
        <v>23</v>
      </c>
      <c r="B15" s="33">
        <v>1</v>
      </c>
      <c r="C15" s="34" t="s">
        <v>70</v>
      </c>
      <c r="D15" s="168">
        <v>993</v>
      </c>
      <c r="E15" s="168">
        <v>975.64</v>
      </c>
      <c r="F15" s="168">
        <v>984.2</v>
      </c>
      <c r="G15" s="168">
        <v>992</v>
      </c>
      <c r="H15" s="168">
        <v>960</v>
      </c>
    </row>
    <row r="16" spans="1:8">
      <c r="A16" s="32">
        <v>25</v>
      </c>
      <c r="B16" s="33">
        <v>1</v>
      </c>
      <c r="C16" s="34" t="s">
        <v>71</v>
      </c>
      <c r="D16" s="168">
        <v>64.38</v>
      </c>
      <c r="E16" s="168">
        <v>65.23</v>
      </c>
      <c r="F16" s="168">
        <v>82.4</v>
      </c>
      <c r="G16" s="168">
        <v>82.4</v>
      </c>
      <c r="H16" s="168">
        <v>88.4</v>
      </c>
    </row>
    <row r="17" spans="1:8">
      <c r="A17" s="32">
        <v>31</v>
      </c>
      <c r="B17" s="33">
        <v>1</v>
      </c>
      <c r="C17" s="34" t="s">
        <v>72</v>
      </c>
      <c r="D17" s="168">
        <v>5504.41</v>
      </c>
      <c r="E17" s="168">
        <v>5394.29</v>
      </c>
      <c r="F17" s="168">
        <v>5415.4</v>
      </c>
      <c r="G17" s="168">
        <v>5602.4</v>
      </c>
      <c r="H17" s="168">
        <v>5412.6</v>
      </c>
    </row>
    <row r="18" spans="1:8">
      <c r="A18" s="32">
        <v>32</v>
      </c>
      <c r="B18" s="33">
        <v>1</v>
      </c>
      <c r="C18" s="34" t="s">
        <v>73</v>
      </c>
      <c r="D18" s="168">
        <v>681.29</v>
      </c>
      <c r="E18" s="168">
        <v>675.93</v>
      </c>
      <c r="F18" s="168">
        <v>673.6</v>
      </c>
      <c r="G18" s="168">
        <v>673.6</v>
      </c>
      <c r="H18" s="168">
        <v>679.6</v>
      </c>
    </row>
    <row r="19" spans="1:8">
      <c r="A19" s="32">
        <v>36</v>
      </c>
      <c r="B19" s="33">
        <v>1</v>
      </c>
      <c r="C19" s="34" t="s">
        <v>74</v>
      </c>
      <c r="D19" s="168">
        <v>272.08999999999997</v>
      </c>
      <c r="E19" s="168">
        <v>291.70999999999998</v>
      </c>
      <c r="F19" s="168">
        <v>283.60000000000002</v>
      </c>
      <c r="G19" s="168">
        <v>296.2</v>
      </c>
      <c r="H19" s="168">
        <v>297.2</v>
      </c>
    </row>
    <row r="20" spans="1:8">
      <c r="A20" s="32">
        <v>38</v>
      </c>
      <c r="B20" s="33">
        <v>1</v>
      </c>
      <c r="C20" s="34" t="s">
        <v>75</v>
      </c>
      <c r="D20" s="168">
        <v>1459.62</v>
      </c>
      <c r="E20" s="168">
        <v>1538.95</v>
      </c>
      <c r="F20" s="168">
        <v>1572.4</v>
      </c>
      <c r="G20" s="168">
        <v>1572.4</v>
      </c>
      <c r="H20" s="168">
        <v>1735</v>
      </c>
    </row>
    <row r="21" spans="1:8">
      <c r="A21" s="32">
        <v>47</v>
      </c>
      <c r="B21" s="33">
        <v>1</v>
      </c>
      <c r="C21" s="34" t="s">
        <v>76</v>
      </c>
      <c r="D21" s="168">
        <v>4391.6499999999996</v>
      </c>
      <c r="E21" s="168">
        <v>4523.13</v>
      </c>
      <c r="F21" s="168">
        <v>4684.6000000000004</v>
      </c>
      <c r="G21" s="168">
        <v>4571.2</v>
      </c>
      <c r="H21" s="168">
        <v>4739.8</v>
      </c>
    </row>
    <row r="22" spans="1:8">
      <c r="A22" s="32">
        <v>51</v>
      </c>
      <c r="B22" s="33">
        <v>1</v>
      </c>
      <c r="C22" s="34" t="s">
        <v>77</v>
      </c>
      <c r="D22" s="168">
        <v>1949.95</v>
      </c>
      <c r="E22" s="168">
        <v>2001.05</v>
      </c>
      <c r="F22" s="168">
        <v>1998.6</v>
      </c>
      <c r="G22" s="168">
        <v>1998.6</v>
      </c>
      <c r="H22" s="168">
        <v>1990.2</v>
      </c>
    </row>
    <row r="23" spans="1:8">
      <c r="A23" s="32">
        <v>75</v>
      </c>
      <c r="B23" s="33">
        <v>1</v>
      </c>
      <c r="C23" s="34" t="s">
        <v>78</v>
      </c>
      <c r="D23" s="168">
        <v>708.11</v>
      </c>
      <c r="E23" s="168">
        <v>732.81</v>
      </c>
      <c r="F23" s="168">
        <v>728.4</v>
      </c>
      <c r="G23" s="168">
        <v>706</v>
      </c>
      <c r="H23" s="168">
        <v>726.2</v>
      </c>
    </row>
    <row r="24" spans="1:8">
      <c r="A24" s="32">
        <v>77</v>
      </c>
      <c r="B24" s="33">
        <v>1</v>
      </c>
      <c r="C24" s="34" t="s">
        <v>79</v>
      </c>
      <c r="D24" s="168">
        <v>8295.16</v>
      </c>
      <c r="E24" s="168">
        <v>8523.18</v>
      </c>
      <c r="F24" s="168">
        <v>9143.6</v>
      </c>
      <c r="G24" s="168">
        <v>8966.4</v>
      </c>
      <c r="H24" s="168">
        <v>9209</v>
      </c>
    </row>
    <row r="25" spans="1:8">
      <c r="A25" s="32">
        <v>81</v>
      </c>
      <c r="B25" s="33">
        <v>1</v>
      </c>
      <c r="C25" s="34" t="s">
        <v>80</v>
      </c>
      <c r="D25" s="168">
        <v>175.96</v>
      </c>
      <c r="E25" s="168">
        <v>164.24</v>
      </c>
      <c r="F25" s="168">
        <v>174.8</v>
      </c>
      <c r="G25" s="168">
        <v>164.6</v>
      </c>
      <c r="H25" s="168">
        <v>165</v>
      </c>
    </row>
    <row r="26" spans="1:8">
      <c r="A26" s="32">
        <v>84</v>
      </c>
      <c r="B26" s="33">
        <v>1</v>
      </c>
      <c r="C26" s="34" t="s">
        <v>81</v>
      </c>
      <c r="D26" s="168">
        <v>576.91999999999996</v>
      </c>
      <c r="E26" s="168">
        <v>568.86</v>
      </c>
      <c r="F26" s="168">
        <v>588.79999999999995</v>
      </c>
      <c r="G26" s="168">
        <v>553.20000000000005</v>
      </c>
      <c r="H26" s="168">
        <v>589.6</v>
      </c>
    </row>
    <row r="27" spans="1:8">
      <c r="A27" s="32">
        <v>85</v>
      </c>
      <c r="B27" s="33">
        <v>1</v>
      </c>
      <c r="C27" s="34" t="s">
        <v>82</v>
      </c>
      <c r="D27" s="168">
        <v>661.39</v>
      </c>
      <c r="E27" s="168">
        <v>658.15</v>
      </c>
      <c r="F27" s="168">
        <v>631.6</v>
      </c>
      <c r="G27" s="168">
        <v>619.4</v>
      </c>
      <c r="H27" s="168">
        <v>593.79999999999995</v>
      </c>
    </row>
    <row r="28" spans="1:8">
      <c r="A28" s="32">
        <v>88</v>
      </c>
      <c r="B28" s="33">
        <v>1</v>
      </c>
      <c r="C28" s="34" t="s">
        <v>83</v>
      </c>
      <c r="D28" s="168">
        <v>2160.4</v>
      </c>
      <c r="E28" s="168">
        <v>2207.16</v>
      </c>
      <c r="F28" s="168">
        <v>2189.8000000000002</v>
      </c>
      <c r="G28" s="168">
        <v>2193.1999999999998</v>
      </c>
      <c r="H28" s="168">
        <v>2201</v>
      </c>
    </row>
    <row r="29" spans="1:8">
      <c r="A29" s="32">
        <v>91</v>
      </c>
      <c r="B29" s="33">
        <v>1</v>
      </c>
      <c r="C29" s="34" t="s">
        <v>84</v>
      </c>
      <c r="D29" s="168">
        <v>874.12</v>
      </c>
      <c r="E29" s="168">
        <v>860</v>
      </c>
      <c r="F29" s="168">
        <v>859</v>
      </c>
      <c r="G29" s="168">
        <v>856.4</v>
      </c>
      <c r="H29" s="168">
        <v>848.6</v>
      </c>
    </row>
    <row r="30" spans="1:8">
      <c r="A30" s="32">
        <v>93</v>
      </c>
      <c r="B30" s="33">
        <v>1</v>
      </c>
      <c r="C30" s="34" t="s">
        <v>85</v>
      </c>
      <c r="D30" s="168">
        <v>500.85</v>
      </c>
      <c r="E30" s="168">
        <v>534.6</v>
      </c>
      <c r="F30" s="168">
        <v>533</v>
      </c>
      <c r="G30" s="168">
        <v>491.6</v>
      </c>
      <c r="H30" s="168">
        <v>516.79999999999995</v>
      </c>
    </row>
    <row r="31" spans="1:8">
      <c r="A31" s="32">
        <v>94</v>
      </c>
      <c r="B31" s="33">
        <v>1</v>
      </c>
      <c r="C31" s="34" t="s">
        <v>86</v>
      </c>
      <c r="D31" s="168">
        <v>2928.49</v>
      </c>
      <c r="E31" s="168">
        <v>2940.19</v>
      </c>
      <c r="F31" s="168">
        <v>2918.3</v>
      </c>
      <c r="G31" s="168">
        <v>2903.9</v>
      </c>
      <c r="H31" s="168">
        <v>2923.5</v>
      </c>
    </row>
    <row r="32" spans="1:8">
      <c r="A32" s="32">
        <v>95</v>
      </c>
      <c r="B32" s="33">
        <v>1</v>
      </c>
      <c r="C32" s="34" t="s">
        <v>87</v>
      </c>
      <c r="D32" s="168">
        <v>341.24</v>
      </c>
      <c r="E32" s="168">
        <v>366.34</v>
      </c>
      <c r="F32" s="168">
        <v>355.8</v>
      </c>
      <c r="G32" s="168">
        <v>353.2</v>
      </c>
      <c r="H32" s="168">
        <v>338.8</v>
      </c>
    </row>
    <row r="33" spans="1:8">
      <c r="A33" s="32">
        <v>97</v>
      </c>
      <c r="B33" s="33">
        <v>1</v>
      </c>
      <c r="C33" s="34" t="s">
        <v>88</v>
      </c>
      <c r="D33" s="168">
        <v>695.56</v>
      </c>
      <c r="E33" s="168">
        <v>711.38</v>
      </c>
      <c r="F33" s="168">
        <v>731.6</v>
      </c>
      <c r="G33" s="168">
        <v>723.2</v>
      </c>
      <c r="H33" s="168">
        <v>723.2</v>
      </c>
    </row>
    <row r="34" spans="1:8">
      <c r="A34" s="32">
        <v>99</v>
      </c>
      <c r="B34" s="33">
        <v>1</v>
      </c>
      <c r="C34" s="34" t="s">
        <v>89</v>
      </c>
      <c r="D34" s="168">
        <v>1279.8</v>
      </c>
      <c r="E34" s="168">
        <v>1296.76</v>
      </c>
      <c r="F34" s="168">
        <v>1331.2</v>
      </c>
      <c r="G34" s="168">
        <v>1298.5999999999999</v>
      </c>
      <c r="H34" s="168">
        <v>1346</v>
      </c>
    </row>
    <row r="35" spans="1:8">
      <c r="A35" s="32">
        <v>100</v>
      </c>
      <c r="B35" s="33">
        <v>1</v>
      </c>
      <c r="C35" s="34" t="s">
        <v>90</v>
      </c>
      <c r="D35" s="168">
        <v>361.71</v>
      </c>
      <c r="E35" s="168">
        <v>360.54</v>
      </c>
      <c r="F35" s="168">
        <v>354</v>
      </c>
      <c r="G35" s="168">
        <v>345.2</v>
      </c>
      <c r="H35" s="168">
        <v>346.8</v>
      </c>
    </row>
    <row r="36" spans="1:8">
      <c r="A36" s="32">
        <v>108</v>
      </c>
      <c r="B36" s="33">
        <v>1</v>
      </c>
      <c r="C36" s="34" t="s">
        <v>91</v>
      </c>
      <c r="D36" s="168">
        <v>1066.3599999999999</v>
      </c>
      <c r="E36" s="168">
        <v>1068.8599999999999</v>
      </c>
      <c r="F36" s="168">
        <v>1113</v>
      </c>
      <c r="G36" s="168">
        <v>1113</v>
      </c>
      <c r="H36" s="168">
        <v>1035.8</v>
      </c>
    </row>
    <row r="37" spans="1:8">
      <c r="A37" s="32">
        <v>110</v>
      </c>
      <c r="B37" s="33">
        <v>1</v>
      </c>
      <c r="C37" s="34" t="s">
        <v>92</v>
      </c>
      <c r="D37" s="168">
        <v>3925.18</v>
      </c>
      <c r="E37" s="168">
        <v>4106.9399999999996</v>
      </c>
      <c r="F37" s="168">
        <v>4369.6000000000004</v>
      </c>
      <c r="G37" s="168">
        <v>4369.6000000000004</v>
      </c>
      <c r="H37" s="168">
        <v>4478</v>
      </c>
    </row>
    <row r="38" spans="1:8">
      <c r="A38" s="32">
        <v>111</v>
      </c>
      <c r="B38" s="33">
        <v>1</v>
      </c>
      <c r="C38" s="34" t="s">
        <v>93</v>
      </c>
      <c r="D38" s="168">
        <v>1657.14</v>
      </c>
      <c r="E38" s="168">
        <v>1720.97</v>
      </c>
      <c r="F38" s="168">
        <v>1721.2</v>
      </c>
      <c r="G38" s="168">
        <v>1721.2</v>
      </c>
      <c r="H38" s="168">
        <v>1756.6</v>
      </c>
    </row>
    <row r="39" spans="1:8">
      <c r="A39" s="32">
        <v>112</v>
      </c>
      <c r="B39" s="33">
        <v>1</v>
      </c>
      <c r="C39" s="34" t="s">
        <v>94</v>
      </c>
      <c r="D39" s="168">
        <v>9864.1200000000008</v>
      </c>
      <c r="E39" s="168">
        <v>10224.74</v>
      </c>
      <c r="F39" s="168">
        <v>10447.6</v>
      </c>
      <c r="G39" s="168">
        <v>10568.4</v>
      </c>
      <c r="H39" s="168">
        <v>10791.6</v>
      </c>
    </row>
    <row r="40" spans="1:8">
      <c r="A40" s="32">
        <v>113</v>
      </c>
      <c r="B40" s="33">
        <v>1</v>
      </c>
      <c r="C40" s="34" t="s">
        <v>95</v>
      </c>
      <c r="D40" s="168">
        <v>791.05</v>
      </c>
      <c r="E40" s="168">
        <v>780.48</v>
      </c>
      <c r="F40" s="168">
        <v>785.8</v>
      </c>
      <c r="G40" s="168">
        <v>785.8</v>
      </c>
      <c r="H40" s="168">
        <v>767.4</v>
      </c>
    </row>
    <row r="41" spans="1:8">
      <c r="A41" s="32">
        <v>115</v>
      </c>
      <c r="B41" s="33">
        <v>1</v>
      </c>
      <c r="C41" s="34" t="s">
        <v>96</v>
      </c>
      <c r="D41" s="168">
        <v>1198.1500000000001</v>
      </c>
      <c r="E41" s="168">
        <v>1222.6099999999999</v>
      </c>
      <c r="F41" s="168">
        <v>1197</v>
      </c>
      <c r="G41" s="168">
        <v>1257</v>
      </c>
      <c r="H41" s="168">
        <v>1159.4000000000001</v>
      </c>
    </row>
    <row r="42" spans="1:8">
      <c r="A42" s="32">
        <v>116</v>
      </c>
      <c r="B42" s="33">
        <v>1</v>
      </c>
      <c r="C42" s="34" t="s">
        <v>97</v>
      </c>
      <c r="D42" s="168">
        <v>988.7</v>
      </c>
      <c r="E42" s="168">
        <v>1043.6500000000001</v>
      </c>
      <c r="F42" s="168">
        <v>1104.8</v>
      </c>
      <c r="G42" s="168">
        <v>1081</v>
      </c>
      <c r="H42" s="168">
        <v>1161.4000000000001</v>
      </c>
    </row>
    <row r="43" spans="1:8">
      <c r="A43" s="32">
        <v>118</v>
      </c>
      <c r="B43" s="33">
        <v>1</v>
      </c>
      <c r="C43" s="34" t="s">
        <v>98</v>
      </c>
      <c r="D43" s="168">
        <v>386.94</v>
      </c>
      <c r="E43" s="168">
        <v>376.26</v>
      </c>
      <c r="F43" s="168">
        <v>380.6</v>
      </c>
      <c r="G43" s="168">
        <v>375.8</v>
      </c>
      <c r="H43" s="168">
        <v>376.2</v>
      </c>
    </row>
    <row r="44" spans="1:8">
      <c r="A44" s="32">
        <v>129</v>
      </c>
      <c r="B44" s="33">
        <v>1</v>
      </c>
      <c r="C44" s="34" t="s">
        <v>99</v>
      </c>
      <c r="D44" s="168">
        <v>1528.86</v>
      </c>
      <c r="E44" s="168">
        <v>1546.59</v>
      </c>
      <c r="F44" s="168">
        <v>1543.8</v>
      </c>
      <c r="G44" s="168">
        <v>1507.6</v>
      </c>
      <c r="H44" s="168">
        <v>1511.2</v>
      </c>
    </row>
    <row r="45" spans="1:8">
      <c r="A45" s="32">
        <v>138</v>
      </c>
      <c r="B45" s="33">
        <v>1</v>
      </c>
      <c r="C45" s="34" t="s">
        <v>100</v>
      </c>
      <c r="D45" s="168">
        <v>3383.45</v>
      </c>
      <c r="E45" s="168">
        <v>3306.06</v>
      </c>
      <c r="F45" s="168">
        <v>3207</v>
      </c>
      <c r="G45" s="168">
        <v>3160.4</v>
      </c>
      <c r="H45" s="168">
        <v>3082.8</v>
      </c>
    </row>
    <row r="46" spans="1:8">
      <c r="A46" s="32">
        <v>139</v>
      </c>
      <c r="B46" s="33">
        <v>1</v>
      </c>
      <c r="C46" s="34" t="s">
        <v>101</v>
      </c>
      <c r="D46" s="168">
        <v>968.34</v>
      </c>
      <c r="E46" s="168">
        <v>923.38</v>
      </c>
      <c r="F46" s="168">
        <v>934.6</v>
      </c>
      <c r="G46" s="168">
        <v>950.4</v>
      </c>
      <c r="H46" s="168">
        <v>959.6</v>
      </c>
    </row>
    <row r="47" spans="1:8">
      <c r="A47" s="32">
        <v>146</v>
      </c>
      <c r="B47" s="33">
        <v>1</v>
      </c>
      <c r="C47" s="34" t="s">
        <v>102</v>
      </c>
      <c r="D47" s="168">
        <v>936.45</v>
      </c>
      <c r="E47" s="168">
        <v>919.58</v>
      </c>
      <c r="F47" s="168">
        <v>976.2</v>
      </c>
      <c r="G47" s="168">
        <v>976.2</v>
      </c>
      <c r="H47" s="168">
        <v>989.2</v>
      </c>
    </row>
    <row r="48" spans="1:8">
      <c r="A48" s="32">
        <v>150</v>
      </c>
      <c r="B48" s="33">
        <v>1</v>
      </c>
      <c r="C48" s="34" t="s">
        <v>103</v>
      </c>
      <c r="D48" s="168">
        <v>1042.42</v>
      </c>
      <c r="E48" s="168">
        <v>1036.3499999999999</v>
      </c>
      <c r="F48" s="168">
        <v>1024.8</v>
      </c>
      <c r="G48" s="168">
        <v>1024.8</v>
      </c>
      <c r="H48" s="168">
        <v>1019.6</v>
      </c>
    </row>
    <row r="49" spans="1:8">
      <c r="A49" s="32">
        <v>152</v>
      </c>
      <c r="B49" s="33">
        <v>1</v>
      </c>
      <c r="C49" s="34" t="s">
        <v>104</v>
      </c>
      <c r="D49" s="168">
        <v>6151.84</v>
      </c>
      <c r="E49" s="168">
        <v>6445.46</v>
      </c>
      <c r="F49" s="168">
        <v>6581.8</v>
      </c>
      <c r="G49" s="168">
        <v>6498.8</v>
      </c>
      <c r="H49" s="168">
        <v>7136</v>
      </c>
    </row>
    <row r="50" spans="1:8">
      <c r="A50" s="32">
        <v>162</v>
      </c>
      <c r="B50" s="33">
        <v>1</v>
      </c>
      <c r="C50" s="34" t="s">
        <v>105</v>
      </c>
      <c r="D50" s="168">
        <v>1093.5</v>
      </c>
      <c r="E50" s="168">
        <v>1096.68</v>
      </c>
      <c r="F50" s="168">
        <v>1057.8</v>
      </c>
      <c r="G50" s="168">
        <v>1122.8</v>
      </c>
      <c r="H50" s="168">
        <v>1119</v>
      </c>
    </row>
    <row r="51" spans="1:8">
      <c r="A51" s="32">
        <v>166</v>
      </c>
      <c r="B51" s="33">
        <v>1</v>
      </c>
      <c r="C51" s="34" t="s">
        <v>106</v>
      </c>
      <c r="D51" s="168">
        <v>493.08</v>
      </c>
      <c r="E51" s="168">
        <v>494.33</v>
      </c>
      <c r="F51" s="168">
        <v>491.8</v>
      </c>
      <c r="G51" s="168">
        <v>496.8</v>
      </c>
      <c r="H51" s="168">
        <v>474.4</v>
      </c>
    </row>
    <row r="52" spans="1:8">
      <c r="A52" s="32">
        <v>173</v>
      </c>
      <c r="B52" s="33">
        <v>1</v>
      </c>
      <c r="C52" s="34" t="s">
        <v>107</v>
      </c>
      <c r="D52" s="168">
        <v>547.19000000000005</v>
      </c>
      <c r="E52" s="168">
        <v>544.09</v>
      </c>
      <c r="F52" s="168">
        <v>535.6</v>
      </c>
      <c r="G52" s="168">
        <v>533.20000000000005</v>
      </c>
      <c r="H52" s="168">
        <v>532.6</v>
      </c>
    </row>
    <row r="53" spans="1:8">
      <c r="A53" s="32">
        <v>177</v>
      </c>
      <c r="B53" s="33">
        <v>1</v>
      </c>
      <c r="C53" s="34" t="s">
        <v>108</v>
      </c>
      <c r="D53" s="168">
        <v>1089.67</v>
      </c>
      <c r="E53" s="168">
        <v>1122.04</v>
      </c>
      <c r="F53" s="168">
        <v>1138.4000000000001</v>
      </c>
      <c r="G53" s="168">
        <v>1149.8</v>
      </c>
      <c r="H53" s="168">
        <v>1176.8</v>
      </c>
    </row>
    <row r="54" spans="1:8">
      <c r="A54" s="32">
        <v>181</v>
      </c>
      <c r="B54" s="33">
        <v>1</v>
      </c>
      <c r="C54" s="34" t="s">
        <v>109</v>
      </c>
      <c r="D54" s="168">
        <v>6994.86</v>
      </c>
      <c r="E54" s="168">
        <v>7012.79</v>
      </c>
      <c r="F54" s="168">
        <v>6999.2</v>
      </c>
      <c r="G54" s="168">
        <v>6773.4</v>
      </c>
      <c r="H54" s="168">
        <v>7159.2</v>
      </c>
    </row>
    <row r="55" spans="1:8">
      <c r="A55" s="32">
        <v>182</v>
      </c>
      <c r="B55" s="33">
        <v>1</v>
      </c>
      <c r="C55" s="34" t="s">
        <v>110</v>
      </c>
      <c r="D55" s="168">
        <v>1203.48</v>
      </c>
      <c r="E55" s="168">
        <v>1164.77</v>
      </c>
      <c r="F55" s="168">
        <v>1139</v>
      </c>
      <c r="G55" s="168">
        <v>1201.2</v>
      </c>
      <c r="H55" s="168">
        <v>1122.2</v>
      </c>
    </row>
    <row r="56" spans="1:8">
      <c r="A56" s="32">
        <v>186</v>
      </c>
      <c r="B56" s="33">
        <v>1</v>
      </c>
      <c r="C56" s="34" t="s">
        <v>111</v>
      </c>
      <c r="D56" s="168">
        <v>1724.77</v>
      </c>
      <c r="E56" s="168">
        <v>1771.08</v>
      </c>
      <c r="F56" s="168">
        <v>1812.8</v>
      </c>
      <c r="G56" s="168">
        <v>1812.8</v>
      </c>
      <c r="H56" s="168">
        <v>1821</v>
      </c>
    </row>
    <row r="57" spans="1:8">
      <c r="A57" s="32">
        <v>191</v>
      </c>
      <c r="B57" s="33">
        <v>1</v>
      </c>
      <c r="C57" s="34" t="s">
        <v>112</v>
      </c>
      <c r="D57" s="168">
        <v>10318.469999999999</v>
      </c>
      <c r="E57" s="168">
        <v>10135.75</v>
      </c>
      <c r="F57" s="168">
        <v>10121.6</v>
      </c>
      <c r="G57" s="168">
        <v>10300.200000000001</v>
      </c>
      <c r="H57" s="168">
        <v>10131.4</v>
      </c>
    </row>
    <row r="58" spans="1:8">
      <c r="A58" s="32">
        <v>192</v>
      </c>
      <c r="B58" s="33">
        <v>1</v>
      </c>
      <c r="C58" s="34" t="s">
        <v>113</v>
      </c>
      <c r="D58" s="168">
        <v>7270.56</v>
      </c>
      <c r="E58" s="168">
        <v>7690.17</v>
      </c>
      <c r="F58" s="168">
        <v>7342.2</v>
      </c>
      <c r="G58" s="168">
        <v>7366.6</v>
      </c>
      <c r="H58" s="168">
        <v>7355.6</v>
      </c>
    </row>
    <row r="59" spans="1:8">
      <c r="A59" s="32">
        <v>194</v>
      </c>
      <c r="B59" s="33">
        <v>1</v>
      </c>
      <c r="C59" s="34" t="s">
        <v>114</v>
      </c>
      <c r="D59" s="168">
        <v>11707.97</v>
      </c>
      <c r="E59" s="168">
        <v>11928.99</v>
      </c>
      <c r="F59" s="168">
        <v>11803.6</v>
      </c>
      <c r="G59" s="168">
        <v>11382.2</v>
      </c>
      <c r="H59" s="168">
        <v>11584</v>
      </c>
    </row>
    <row r="60" spans="1:8">
      <c r="A60" s="32">
        <v>195</v>
      </c>
      <c r="B60" s="33">
        <v>1</v>
      </c>
      <c r="C60" s="34" t="s">
        <v>115</v>
      </c>
      <c r="D60" s="168">
        <v>638.98</v>
      </c>
      <c r="E60" s="168">
        <v>670.65</v>
      </c>
      <c r="F60" s="168">
        <v>708.4</v>
      </c>
      <c r="G60" s="168">
        <v>679.8</v>
      </c>
      <c r="H60" s="168">
        <v>723.2</v>
      </c>
    </row>
    <row r="61" spans="1:8">
      <c r="A61" s="32">
        <v>196</v>
      </c>
      <c r="B61" s="33">
        <v>1</v>
      </c>
      <c r="C61" s="34" t="s">
        <v>116</v>
      </c>
      <c r="D61" s="168">
        <v>28797.87</v>
      </c>
      <c r="E61" s="168">
        <v>29748.94</v>
      </c>
      <c r="F61" s="168">
        <v>29870.400000000001</v>
      </c>
      <c r="G61" s="168">
        <v>29436.6</v>
      </c>
      <c r="H61" s="168">
        <v>30197.8</v>
      </c>
    </row>
    <row r="62" spans="1:8">
      <c r="A62" s="32">
        <v>197</v>
      </c>
      <c r="B62" s="33">
        <v>1</v>
      </c>
      <c r="C62" s="34" t="s">
        <v>117</v>
      </c>
      <c r="D62" s="168">
        <v>5208.3100000000004</v>
      </c>
      <c r="E62" s="168">
        <v>5313.18</v>
      </c>
      <c r="F62" s="168">
        <v>5313.8</v>
      </c>
      <c r="G62" s="168">
        <v>5261.4</v>
      </c>
      <c r="H62" s="168">
        <v>5313.8</v>
      </c>
    </row>
    <row r="63" spans="1:8">
      <c r="A63" s="32">
        <v>199</v>
      </c>
      <c r="B63" s="33">
        <v>1</v>
      </c>
      <c r="C63" s="34" t="s">
        <v>118</v>
      </c>
      <c r="D63" s="168">
        <v>4205.16</v>
      </c>
      <c r="E63" s="168">
        <v>4161.2700000000004</v>
      </c>
      <c r="F63" s="168">
        <v>4212.8</v>
      </c>
      <c r="G63" s="168">
        <v>4256</v>
      </c>
      <c r="H63" s="168">
        <v>4223.2</v>
      </c>
    </row>
    <row r="64" spans="1:8">
      <c r="A64" s="32">
        <v>200</v>
      </c>
      <c r="B64" s="33">
        <v>1</v>
      </c>
      <c r="C64" s="34" t="s">
        <v>119</v>
      </c>
      <c r="D64" s="168">
        <v>4875.3</v>
      </c>
      <c r="E64" s="168">
        <v>4960.41</v>
      </c>
      <c r="F64" s="168">
        <v>4930.8</v>
      </c>
      <c r="G64" s="168">
        <v>4956.3999999999996</v>
      </c>
      <c r="H64" s="168">
        <v>4775.2</v>
      </c>
    </row>
    <row r="65" spans="1:8">
      <c r="A65" s="32">
        <v>203</v>
      </c>
      <c r="B65" s="33">
        <v>1</v>
      </c>
      <c r="C65" s="34" t="s">
        <v>120</v>
      </c>
      <c r="D65" s="168">
        <v>827.67</v>
      </c>
      <c r="E65" s="168">
        <v>828.66</v>
      </c>
      <c r="F65" s="168">
        <v>775.2</v>
      </c>
      <c r="G65" s="168">
        <v>782.6</v>
      </c>
      <c r="H65" s="168">
        <v>760.6</v>
      </c>
    </row>
    <row r="66" spans="1:8">
      <c r="A66" s="32">
        <v>204</v>
      </c>
      <c r="B66" s="33">
        <v>1</v>
      </c>
      <c r="C66" s="34" t="s">
        <v>121</v>
      </c>
      <c r="D66" s="168">
        <v>2220.5700000000002</v>
      </c>
      <c r="E66" s="168">
        <v>2286.7399999999998</v>
      </c>
      <c r="F66" s="168">
        <v>2265.4</v>
      </c>
      <c r="G66" s="168">
        <v>2276.6</v>
      </c>
      <c r="H66" s="168">
        <v>2258.8000000000002</v>
      </c>
    </row>
    <row r="67" spans="1:8">
      <c r="A67" s="32">
        <v>206</v>
      </c>
      <c r="B67" s="33">
        <v>1</v>
      </c>
      <c r="C67" s="34" t="s">
        <v>122</v>
      </c>
      <c r="D67" s="168">
        <v>4298.7</v>
      </c>
      <c r="E67" s="168">
        <v>4333.33</v>
      </c>
      <c r="F67" s="168">
        <v>4390.2</v>
      </c>
      <c r="G67" s="168">
        <v>4302</v>
      </c>
      <c r="H67" s="168">
        <v>4406.6000000000004</v>
      </c>
    </row>
    <row r="68" spans="1:8">
      <c r="A68" s="32">
        <v>213</v>
      </c>
      <c r="B68" s="33">
        <v>1</v>
      </c>
      <c r="C68" s="34" t="s">
        <v>123</v>
      </c>
      <c r="D68" s="168">
        <v>951.22</v>
      </c>
      <c r="E68" s="168">
        <v>916.23</v>
      </c>
      <c r="F68" s="168">
        <v>902.8</v>
      </c>
      <c r="G68" s="168">
        <v>922.2</v>
      </c>
      <c r="H68" s="168">
        <v>887</v>
      </c>
    </row>
    <row r="69" spans="1:8">
      <c r="A69" s="32">
        <v>227</v>
      </c>
      <c r="B69" s="33">
        <v>1</v>
      </c>
      <c r="C69" s="34" t="s">
        <v>124</v>
      </c>
      <c r="D69" s="168">
        <v>980.46</v>
      </c>
      <c r="E69" s="168">
        <v>970.72</v>
      </c>
      <c r="F69" s="168">
        <v>958.6</v>
      </c>
      <c r="G69" s="168">
        <v>982.4</v>
      </c>
      <c r="H69" s="168">
        <v>951</v>
      </c>
    </row>
    <row r="70" spans="1:8">
      <c r="A70" s="32">
        <v>229</v>
      </c>
      <c r="B70" s="33">
        <v>1</v>
      </c>
      <c r="C70" s="34" t="s">
        <v>125</v>
      </c>
      <c r="D70" s="168">
        <v>370.98</v>
      </c>
      <c r="E70" s="168">
        <v>374.79</v>
      </c>
      <c r="F70" s="168">
        <v>375.6</v>
      </c>
      <c r="G70" s="168">
        <v>362.8</v>
      </c>
      <c r="H70" s="168">
        <v>333.4</v>
      </c>
    </row>
    <row r="71" spans="1:8">
      <c r="A71" s="32">
        <v>238</v>
      </c>
      <c r="B71" s="33">
        <v>1</v>
      </c>
      <c r="C71" s="34" t="s">
        <v>126</v>
      </c>
      <c r="D71" s="168">
        <v>270.58</v>
      </c>
      <c r="E71" s="168">
        <v>259.36</v>
      </c>
      <c r="F71" s="168">
        <v>261</v>
      </c>
      <c r="G71" s="168">
        <v>258.2</v>
      </c>
      <c r="H71" s="168">
        <v>269</v>
      </c>
    </row>
    <row r="72" spans="1:8">
      <c r="A72" s="32">
        <v>239</v>
      </c>
      <c r="B72" s="33">
        <v>1</v>
      </c>
      <c r="C72" s="34" t="s">
        <v>127</v>
      </c>
      <c r="D72" s="168">
        <v>717.86</v>
      </c>
      <c r="E72" s="168">
        <v>733.93</v>
      </c>
      <c r="F72" s="168">
        <v>731.4</v>
      </c>
      <c r="G72" s="168">
        <v>742.4</v>
      </c>
      <c r="H72" s="168">
        <v>704.6</v>
      </c>
    </row>
    <row r="73" spans="1:8">
      <c r="A73" s="32">
        <v>241</v>
      </c>
      <c r="B73" s="33">
        <v>1</v>
      </c>
      <c r="C73" s="34" t="s">
        <v>128</v>
      </c>
      <c r="D73" s="168">
        <v>3502.42</v>
      </c>
      <c r="E73" s="168">
        <v>3582.95</v>
      </c>
      <c r="F73" s="168">
        <v>3618.8</v>
      </c>
      <c r="G73" s="168">
        <v>3566</v>
      </c>
      <c r="H73" s="168">
        <v>3682.4</v>
      </c>
    </row>
    <row r="74" spans="1:8">
      <c r="A74" s="32">
        <v>242</v>
      </c>
      <c r="B74" s="33">
        <v>1</v>
      </c>
      <c r="C74" s="34" t="s">
        <v>129</v>
      </c>
      <c r="D74" s="168">
        <v>538.27</v>
      </c>
      <c r="E74" s="168">
        <v>529.91999999999996</v>
      </c>
      <c r="F74" s="168">
        <v>538.4</v>
      </c>
      <c r="G74" s="168">
        <v>543</v>
      </c>
      <c r="H74" s="168">
        <v>517</v>
      </c>
    </row>
    <row r="75" spans="1:8">
      <c r="A75" s="32">
        <v>252</v>
      </c>
      <c r="B75" s="33">
        <v>1</v>
      </c>
      <c r="C75" s="34" t="s">
        <v>130</v>
      </c>
      <c r="D75" s="168">
        <v>1293.82</v>
      </c>
      <c r="E75" s="168">
        <v>1261.48</v>
      </c>
      <c r="F75" s="168">
        <v>1252</v>
      </c>
      <c r="G75" s="168">
        <v>1252</v>
      </c>
      <c r="H75" s="168">
        <v>1239.8</v>
      </c>
    </row>
    <row r="76" spans="1:8">
      <c r="A76" s="32">
        <v>253</v>
      </c>
      <c r="B76" s="33">
        <v>1</v>
      </c>
      <c r="C76" s="34" t="s">
        <v>131</v>
      </c>
      <c r="D76" s="168">
        <v>709.38</v>
      </c>
      <c r="E76" s="168">
        <v>701.84</v>
      </c>
      <c r="F76" s="168">
        <v>695</v>
      </c>
      <c r="G76" s="168">
        <v>708.2</v>
      </c>
      <c r="H76" s="168">
        <v>697</v>
      </c>
    </row>
    <row r="77" spans="1:8">
      <c r="A77" s="32">
        <v>255</v>
      </c>
      <c r="B77" s="33">
        <v>1</v>
      </c>
      <c r="C77" s="34" t="s">
        <v>132</v>
      </c>
      <c r="D77" s="168">
        <v>1319.35</v>
      </c>
      <c r="E77" s="168">
        <v>1345.83</v>
      </c>
      <c r="F77" s="168">
        <v>1376.6</v>
      </c>
      <c r="G77" s="168">
        <v>1390.2</v>
      </c>
      <c r="H77" s="168">
        <v>1392.2</v>
      </c>
    </row>
    <row r="78" spans="1:8">
      <c r="A78" s="32">
        <v>256</v>
      </c>
      <c r="B78" s="33">
        <v>1</v>
      </c>
      <c r="C78" s="34" t="s">
        <v>133</v>
      </c>
      <c r="D78" s="168">
        <v>2992.42</v>
      </c>
      <c r="E78" s="168">
        <v>2953.47</v>
      </c>
      <c r="F78" s="168">
        <v>2918</v>
      </c>
      <c r="G78" s="168">
        <v>2995.4</v>
      </c>
      <c r="H78" s="168">
        <v>2936.2</v>
      </c>
    </row>
    <row r="79" spans="1:8">
      <c r="A79" s="32">
        <v>261</v>
      </c>
      <c r="B79" s="33">
        <v>1</v>
      </c>
      <c r="C79" s="34" t="s">
        <v>134</v>
      </c>
      <c r="D79" s="168">
        <v>275.64</v>
      </c>
      <c r="E79" s="168">
        <v>269.10000000000002</v>
      </c>
      <c r="F79" s="168">
        <v>275</v>
      </c>
      <c r="G79" s="168">
        <v>275</v>
      </c>
      <c r="H79" s="168">
        <v>297.8</v>
      </c>
    </row>
    <row r="80" spans="1:8">
      <c r="A80" s="32">
        <v>264</v>
      </c>
      <c r="B80" s="33">
        <v>1</v>
      </c>
      <c r="C80" s="34" t="s">
        <v>135</v>
      </c>
      <c r="D80" s="168">
        <v>93.97</v>
      </c>
      <c r="E80" s="168">
        <v>112.2</v>
      </c>
      <c r="F80" s="168">
        <v>122.4</v>
      </c>
      <c r="G80" s="168">
        <v>111.4</v>
      </c>
      <c r="H80" s="168">
        <v>121.4</v>
      </c>
    </row>
    <row r="81" spans="1:8">
      <c r="A81" s="32">
        <v>270</v>
      </c>
      <c r="B81" s="33">
        <v>1</v>
      </c>
      <c r="C81" s="34" t="s">
        <v>136</v>
      </c>
      <c r="D81" s="168">
        <v>7444.4</v>
      </c>
      <c r="E81" s="168">
        <v>7666.98</v>
      </c>
      <c r="F81" s="168">
        <v>7660</v>
      </c>
      <c r="G81" s="168">
        <v>7352.4</v>
      </c>
      <c r="H81" s="168">
        <v>7658.4</v>
      </c>
    </row>
    <row r="82" spans="1:8">
      <c r="A82" s="32">
        <v>271</v>
      </c>
      <c r="B82" s="33">
        <v>1</v>
      </c>
      <c r="C82" s="34" t="s">
        <v>137</v>
      </c>
      <c r="D82" s="168">
        <v>10929.65</v>
      </c>
      <c r="E82" s="168">
        <v>11174.79</v>
      </c>
      <c r="F82" s="168">
        <v>11060.2</v>
      </c>
      <c r="G82" s="168">
        <v>10964.2</v>
      </c>
      <c r="H82" s="168">
        <v>10847.4</v>
      </c>
    </row>
    <row r="83" spans="1:8">
      <c r="A83" s="32">
        <v>272</v>
      </c>
      <c r="B83" s="33">
        <v>1</v>
      </c>
      <c r="C83" s="34" t="s">
        <v>138</v>
      </c>
      <c r="D83" s="168">
        <v>9810.52</v>
      </c>
      <c r="E83" s="168">
        <v>9942.39</v>
      </c>
      <c r="F83" s="168">
        <v>9822.2000000000007</v>
      </c>
      <c r="G83" s="168">
        <v>9822.2000000000007</v>
      </c>
      <c r="H83" s="168">
        <v>9442.2000000000007</v>
      </c>
    </row>
    <row r="84" spans="1:8">
      <c r="A84" s="32">
        <v>273</v>
      </c>
      <c r="B84" s="33">
        <v>1</v>
      </c>
      <c r="C84" s="34" t="s">
        <v>139</v>
      </c>
      <c r="D84" s="168">
        <v>8993.25</v>
      </c>
      <c r="E84" s="168">
        <v>9261.99</v>
      </c>
      <c r="F84" s="168">
        <v>9290.6</v>
      </c>
      <c r="G84" s="168">
        <v>9368.7999999999993</v>
      </c>
      <c r="H84" s="168">
        <v>9311</v>
      </c>
    </row>
    <row r="85" spans="1:8">
      <c r="A85" s="32">
        <v>276</v>
      </c>
      <c r="B85" s="33">
        <v>1</v>
      </c>
      <c r="C85" s="34" t="s">
        <v>140</v>
      </c>
      <c r="D85" s="168">
        <v>10160.780000000001</v>
      </c>
      <c r="E85" s="168">
        <v>10743.81</v>
      </c>
      <c r="F85" s="168">
        <v>11057.6</v>
      </c>
      <c r="G85" s="168">
        <v>11117.2</v>
      </c>
      <c r="H85" s="168">
        <v>11535</v>
      </c>
    </row>
    <row r="86" spans="1:8">
      <c r="A86" s="32">
        <v>277</v>
      </c>
      <c r="B86" s="33">
        <v>1</v>
      </c>
      <c r="C86" s="34" t="s">
        <v>141</v>
      </c>
      <c r="D86" s="168">
        <v>2337.5300000000002</v>
      </c>
      <c r="E86" s="168">
        <v>2449.91</v>
      </c>
      <c r="F86" s="168">
        <v>2416.1999999999998</v>
      </c>
      <c r="G86" s="168">
        <v>2416.1999999999998</v>
      </c>
      <c r="H86" s="168">
        <v>2352.8000000000002</v>
      </c>
    </row>
    <row r="87" spans="1:8">
      <c r="A87" s="32">
        <v>278</v>
      </c>
      <c r="B87" s="33">
        <v>1</v>
      </c>
      <c r="C87" s="34" t="s">
        <v>142</v>
      </c>
      <c r="D87" s="168">
        <v>2981.75</v>
      </c>
      <c r="E87" s="168">
        <v>3056.61</v>
      </c>
      <c r="F87" s="168">
        <v>3088.2</v>
      </c>
      <c r="G87" s="168">
        <v>3088.2</v>
      </c>
      <c r="H87" s="168">
        <v>3017.2</v>
      </c>
    </row>
    <row r="88" spans="1:8">
      <c r="A88" s="32">
        <v>279</v>
      </c>
      <c r="B88" s="33">
        <v>1</v>
      </c>
      <c r="C88" s="34" t="s">
        <v>143</v>
      </c>
      <c r="D88" s="168">
        <v>21974.53</v>
      </c>
      <c r="E88" s="168">
        <v>22205.16</v>
      </c>
      <c r="F88" s="168">
        <v>22253.4</v>
      </c>
      <c r="G88" s="168">
        <v>22419.8</v>
      </c>
      <c r="H88" s="168">
        <v>22039.599999999999</v>
      </c>
    </row>
    <row r="89" spans="1:8">
      <c r="A89" s="32">
        <v>280</v>
      </c>
      <c r="B89" s="33">
        <v>1</v>
      </c>
      <c r="C89" s="34" t="s">
        <v>144</v>
      </c>
      <c r="D89" s="168">
        <v>4750.54</v>
      </c>
      <c r="E89" s="168">
        <v>4723.88</v>
      </c>
      <c r="F89" s="168">
        <v>4758.8</v>
      </c>
      <c r="G89" s="168">
        <v>4758.8</v>
      </c>
      <c r="H89" s="168">
        <v>4741.6000000000004</v>
      </c>
    </row>
    <row r="90" spans="1:8">
      <c r="A90" s="32">
        <v>281</v>
      </c>
      <c r="B90" s="33">
        <v>1</v>
      </c>
      <c r="C90" s="34" t="s">
        <v>145</v>
      </c>
      <c r="D90" s="168">
        <v>13226.77</v>
      </c>
      <c r="E90" s="168">
        <v>13466.1</v>
      </c>
      <c r="F90" s="168">
        <v>13925.3</v>
      </c>
      <c r="G90" s="168">
        <v>13625.3</v>
      </c>
      <c r="H90" s="168">
        <v>14149.5</v>
      </c>
    </row>
    <row r="91" spans="1:8">
      <c r="A91" s="32">
        <v>282</v>
      </c>
      <c r="B91" s="33">
        <v>1</v>
      </c>
      <c r="C91" s="34" t="s">
        <v>146</v>
      </c>
      <c r="D91" s="168">
        <v>1872.55</v>
      </c>
      <c r="E91" s="168">
        <v>1983.79</v>
      </c>
      <c r="F91" s="168">
        <v>1950.8</v>
      </c>
      <c r="G91" s="168">
        <v>1945.6</v>
      </c>
      <c r="H91" s="168">
        <v>1947.2</v>
      </c>
    </row>
    <row r="92" spans="1:8">
      <c r="A92" s="32">
        <v>283</v>
      </c>
      <c r="B92" s="33">
        <v>1</v>
      </c>
      <c r="C92" s="34" t="s">
        <v>147</v>
      </c>
      <c r="D92" s="168">
        <v>4896.43</v>
      </c>
      <c r="E92" s="168">
        <v>5083.5</v>
      </c>
      <c r="F92" s="168">
        <v>4907</v>
      </c>
      <c r="G92" s="168">
        <v>4907</v>
      </c>
      <c r="H92" s="168">
        <v>4922.3999999999996</v>
      </c>
    </row>
    <row r="93" spans="1:8">
      <c r="A93" s="32">
        <v>284</v>
      </c>
      <c r="B93" s="33">
        <v>1</v>
      </c>
      <c r="C93" s="34" t="s">
        <v>148</v>
      </c>
      <c r="D93" s="168">
        <v>11455.4</v>
      </c>
      <c r="E93" s="168">
        <v>11771.08</v>
      </c>
      <c r="F93" s="168">
        <v>12147.6</v>
      </c>
      <c r="G93" s="168">
        <v>12258.6</v>
      </c>
      <c r="H93" s="168">
        <v>12546.4</v>
      </c>
    </row>
    <row r="94" spans="1:8">
      <c r="A94" s="32">
        <v>286</v>
      </c>
      <c r="B94" s="33">
        <v>1</v>
      </c>
      <c r="C94" s="34" t="s">
        <v>149</v>
      </c>
      <c r="D94" s="168">
        <v>2446.58</v>
      </c>
      <c r="E94" s="168">
        <v>2654.12</v>
      </c>
      <c r="F94" s="168">
        <v>2614</v>
      </c>
      <c r="G94" s="168">
        <v>2617.6</v>
      </c>
      <c r="H94" s="168">
        <v>2614</v>
      </c>
    </row>
    <row r="95" spans="1:8">
      <c r="A95" s="32">
        <v>294</v>
      </c>
      <c r="B95" s="33">
        <v>1</v>
      </c>
      <c r="C95" s="34" t="s">
        <v>150</v>
      </c>
      <c r="D95" s="168">
        <v>2550.15</v>
      </c>
      <c r="E95" s="168">
        <v>2347.87</v>
      </c>
      <c r="F95" s="168">
        <v>2374.65</v>
      </c>
      <c r="G95" s="168">
        <v>2460</v>
      </c>
      <c r="H95" s="168">
        <v>2392.25</v>
      </c>
    </row>
    <row r="96" spans="1:8">
      <c r="A96" s="32">
        <v>297</v>
      </c>
      <c r="B96" s="33">
        <v>1</v>
      </c>
      <c r="C96" s="34" t="s">
        <v>151</v>
      </c>
      <c r="D96" s="168">
        <v>396.3</v>
      </c>
      <c r="E96" s="168">
        <v>366.32</v>
      </c>
      <c r="F96" s="168">
        <v>372.6</v>
      </c>
      <c r="G96" s="168">
        <v>365</v>
      </c>
      <c r="H96" s="168">
        <v>373.2</v>
      </c>
    </row>
    <row r="97" spans="1:8">
      <c r="A97" s="32">
        <v>299</v>
      </c>
      <c r="B97" s="33">
        <v>1</v>
      </c>
      <c r="C97" s="34" t="s">
        <v>152</v>
      </c>
      <c r="D97" s="168">
        <v>722.29</v>
      </c>
      <c r="E97" s="168">
        <v>720.22</v>
      </c>
      <c r="F97" s="168">
        <v>732.6</v>
      </c>
      <c r="G97" s="168">
        <v>726</v>
      </c>
      <c r="H97" s="168">
        <v>761.4</v>
      </c>
    </row>
    <row r="98" spans="1:8">
      <c r="A98" s="32">
        <v>300</v>
      </c>
      <c r="B98" s="33">
        <v>1</v>
      </c>
      <c r="C98" s="34" t="s">
        <v>153</v>
      </c>
      <c r="D98" s="168">
        <v>1311.69</v>
      </c>
      <c r="E98" s="168">
        <v>1279.46</v>
      </c>
      <c r="F98" s="168">
        <v>1254</v>
      </c>
      <c r="G98" s="168">
        <v>1259.8</v>
      </c>
      <c r="H98" s="168">
        <v>1224</v>
      </c>
    </row>
    <row r="99" spans="1:8">
      <c r="A99" s="32">
        <v>306</v>
      </c>
      <c r="B99" s="33">
        <v>1</v>
      </c>
      <c r="C99" s="34" t="s">
        <v>154</v>
      </c>
      <c r="D99" s="168">
        <v>324.14</v>
      </c>
      <c r="E99" s="168">
        <v>303.20999999999998</v>
      </c>
      <c r="F99" s="168">
        <v>317.2</v>
      </c>
      <c r="G99" s="168">
        <v>322.60000000000002</v>
      </c>
      <c r="H99" s="168">
        <v>324.39999999999998</v>
      </c>
    </row>
    <row r="100" spans="1:8">
      <c r="A100" s="32">
        <v>308</v>
      </c>
      <c r="B100" s="33">
        <v>1</v>
      </c>
      <c r="C100" s="34" t="s">
        <v>155</v>
      </c>
      <c r="D100" s="168">
        <v>625.74</v>
      </c>
      <c r="E100" s="168">
        <v>640.39</v>
      </c>
      <c r="F100" s="168">
        <v>654.6</v>
      </c>
      <c r="G100" s="168">
        <v>652</v>
      </c>
      <c r="H100" s="168">
        <v>653.4</v>
      </c>
    </row>
    <row r="101" spans="1:8">
      <c r="A101" s="32">
        <v>309</v>
      </c>
      <c r="B101" s="33">
        <v>1</v>
      </c>
      <c r="C101" s="34" t="s">
        <v>156</v>
      </c>
      <c r="D101" s="168">
        <v>1598.9</v>
      </c>
      <c r="E101" s="168">
        <v>1648.28</v>
      </c>
      <c r="F101" s="168">
        <v>1663</v>
      </c>
      <c r="G101" s="168">
        <v>1638</v>
      </c>
      <c r="H101" s="168">
        <v>1663.4</v>
      </c>
    </row>
    <row r="102" spans="1:8">
      <c r="A102" s="32">
        <v>314</v>
      </c>
      <c r="B102" s="33">
        <v>1</v>
      </c>
      <c r="C102" s="34" t="s">
        <v>157</v>
      </c>
      <c r="D102" s="168">
        <v>894.8</v>
      </c>
      <c r="E102" s="168">
        <v>879</v>
      </c>
      <c r="F102" s="168">
        <v>882.8</v>
      </c>
      <c r="G102" s="168">
        <v>939.2</v>
      </c>
      <c r="H102" s="168">
        <v>936</v>
      </c>
    </row>
    <row r="103" spans="1:8">
      <c r="A103" s="32">
        <v>316</v>
      </c>
      <c r="B103" s="33">
        <v>1</v>
      </c>
      <c r="C103" s="34" t="s">
        <v>158</v>
      </c>
      <c r="D103" s="168">
        <v>1128.51</v>
      </c>
      <c r="E103" s="168">
        <v>1160.74</v>
      </c>
      <c r="F103" s="168">
        <v>1134</v>
      </c>
      <c r="G103" s="168">
        <v>1171.5999999999999</v>
      </c>
      <c r="H103" s="168">
        <v>1134.2</v>
      </c>
    </row>
    <row r="104" spans="1:8">
      <c r="A104" s="32">
        <v>317</v>
      </c>
      <c r="B104" s="33">
        <v>1</v>
      </c>
      <c r="C104" s="34" t="s">
        <v>159</v>
      </c>
      <c r="D104" s="168">
        <v>933.51</v>
      </c>
      <c r="E104" s="168">
        <v>990.46</v>
      </c>
      <c r="F104" s="168">
        <v>969.8</v>
      </c>
      <c r="G104" s="168">
        <v>982.4</v>
      </c>
      <c r="H104" s="168">
        <v>982.4</v>
      </c>
    </row>
    <row r="105" spans="1:8">
      <c r="A105" s="32">
        <v>318</v>
      </c>
      <c r="B105" s="33">
        <v>1</v>
      </c>
      <c r="C105" s="34" t="s">
        <v>160</v>
      </c>
      <c r="D105" s="168">
        <v>4301.93</v>
      </c>
      <c r="E105" s="168">
        <v>4424.8900000000003</v>
      </c>
      <c r="F105" s="168">
        <v>4464.3999999999996</v>
      </c>
      <c r="G105" s="168">
        <v>4425.6000000000004</v>
      </c>
      <c r="H105" s="168">
        <v>4469</v>
      </c>
    </row>
    <row r="106" spans="1:8">
      <c r="A106" s="32">
        <v>319</v>
      </c>
      <c r="B106" s="33">
        <v>1</v>
      </c>
      <c r="C106" s="34" t="s">
        <v>161</v>
      </c>
      <c r="D106" s="168">
        <v>606.33000000000004</v>
      </c>
      <c r="E106" s="168">
        <v>637.48</v>
      </c>
      <c r="F106" s="168">
        <v>638.4</v>
      </c>
      <c r="G106" s="168">
        <v>634.20000000000005</v>
      </c>
      <c r="H106" s="168">
        <v>610.4</v>
      </c>
    </row>
    <row r="107" spans="1:8">
      <c r="A107" s="32">
        <v>323</v>
      </c>
      <c r="B107" s="33">
        <v>2</v>
      </c>
      <c r="C107" s="34" t="s">
        <v>162</v>
      </c>
      <c r="D107" s="168">
        <v>36.32</v>
      </c>
      <c r="E107" s="168">
        <v>31.4</v>
      </c>
      <c r="F107" s="168">
        <v>30</v>
      </c>
      <c r="G107" s="168">
        <v>30</v>
      </c>
      <c r="H107" s="168">
        <v>30</v>
      </c>
    </row>
    <row r="108" spans="1:8">
      <c r="A108" s="32">
        <v>330</v>
      </c>
      <c r="B108" s="33">
        <v>1</v>
      </c>
      <c r="C108" s="34" t="s">
        <v>163</v>
      </c>
      <c r="D108" s="168">
        <v>337.14</v>
      </c>
      <c r="E108" s="168">
        <v>320.98</v>
      </c>
      <c r="F108" s="168">
        <v>287</v>
      </c>
      <c r="G108" s="168">
        <v>296.60000000000002</v>
      </c>
      <c r="H108" s="168">
        <v>262.2</v>
      </c>
    </row>
    <row r="109" spans="1:8">
      <c r="A109" s="32">
        <v>332</v>
      </c>
      <c r="B109" s="33">
        <v>1</v>
      </c>
      <c r="C109" s="34" t="s">
        <v>164</v>
      </c>
      <c r="D109" s="168">
        <v>1809.54</v>
      </c>
      <c r="E109" s="168">
        <v>1824.81</v>
      </c>
      <c r="F109" s="168">
        <v>1793.4</v>
      </c>
      <c r="G109" s="168">
        <v>1772.2</v>
      </c>
      <c r="H109" s="168">
        <v>1769.4</v>
      </c>
    </row>
    <row r="110" spans="1:8">
      <c r="A110" s="32">
        <v>333</v>
      </c>
      <c r="B110" s="33">
        <v>1</v>
      </c>
      <c r="C110" s="34" t="s">
        <v>165</v>
      </c>
      <c r="D110" s="168">
        <v>588.1</v>
      </c>
      <c r="E110" s="168">
        <v>569.51</v>
      </c>
      <c r="F110" s="168">
        <v>525.20000000000005</v>
      </c>
      <c r="G110" s="168">
        <v>564.20000000000005</v>
      </c>
      <c r="H110" s="168">
        <v>538.6</v>
      </c>
    </row>
    <row r="111" spans="1:8">
      <c r="A111" s="32">
        <v>345</v>
      </c>
      <c r="B111" s="33">
        <v>1</v>
      </c>
      <c r="C111" s="34" t="s">
        <v>166</v>
      </c>
      <c r="D111" s="168">
        <v>1511.59</v>
      </c>
      <c r="E111" s="168">
        <v>1530.66</v>
      </c>
      <c r="F111" s="168">
        <v>1557.6</v>
      </c>
      <c r="G111" s="168">
        <v>1536.4</v>
      </c>
      <c r="H111" s="168">
        <v>1565.8</v>
      </c>
    </row>
    <row r="112" spans="1:8">
      <c r="A112" s="32">
        <v>347</v>
      </c>
      <c r="B112" s="33">
        <v>1</v>
      </c>
      <c r="C112" s="34" t="s">
        <v>167</v>
      </c>
      <c r="D112" s="168">
        <v>4358.8</v>
      </c>
      <c r="E112" s="168">
        <v>4353.6099999999997</v>
      </c>
      <c r="F112" s="168">
        <v>4403.3999999999996</v>
      </c>
      <c r="G112" s="168">
        <v>4367</v>
      </c>
      <c r="H112" s="168">
        <v>4592.2</v>
      </c>
    </row>
    <row r="113" spans="1:8">
      <c r="A113" s="32">
        <v>356</v>
      </c>
      <c r="B113" s="33">
        <v>1</v>
      </c>
      <c r="C113" s="34" t="s">
        <v>168</v>
      </c>
      <c r="D113" s="168">
        <v>164.63</v>
      </c>
      <c r="E113" s="168">
        <v>173.39</v>
      </c>
      <c r="F113" s="168">
        <v>172.4</v>
      </c>
      <c r="G113" s="168">
        <v>164.4</v>
      </c>
      <c r="H113" s="168">
        <v>161</v>
      </c>
    </row>
    <row r="114" spans="1:8">
      <c r="A114" s="32">
        <v>361</v>
      </c>
      <c r="B114" s="33">
        <v>1</v>
      </c>
      <c r="C114" s="34" t="s">
        <v>169</v>
      </c>
      <c r="D114" s="168">
        <v>1183.75</v>
      </c>
      <c r="E114" s="168">
        <v>1189.6500000000001</v>
      </c>
      <c r="F114" s="168">
        <v>1192.4000000000001</v>
      </c>
      <c r="G114" s="168">
        <v>1152.2</v>
      </c>
      <c r="H114" s="168">
        <v>1144</v>
      </c>
    </row>
    <row r="115" spans="1:8">
      <c r="A115" s="32">
        <v>362</v>
      </c>
      <c r="B115" s="33">
        <v>1</v>
      </c>
      <c r="C115" s="34" t="s">
        <v>170</v>
      </c>
      <c r="D115" s="168">
        <v>382.33</v>
      </c>
      <c r="E115" s="168">
        <v>397.8</v>
      </c>
      <c r="F115" s="168">
        <v>385.4</v>
      </c>
      <c r="G115" s="168">
        <v>401.6</v>
      </c>
      <c r="H115" s="168">
        <v>367.2</v>
      </c>
    </row>
    <row r="116" spans="1:8">
      <c r="A116" s="32">
        <v>363</v>
      </c>
      <c r="B116" s="33">
        <v>1</v>
      </c>
      <c r="C116" s="34" t="s">
        <v>171</v>
      </c>
      <c r="D116" s="168">
        <v>377.68</v>
      </c>
      <c r="E116" s="168">
        <v>361.34</v>
      </c>
      <c r="F116" s="168">
        <v>352</v>
      </c>
      <c r="G116" s="168">
        <v>350.65</v>
      </c>
      <c r="H116" s="168">
        <v>342.2</v>
      </c>
    </row>
    <row r="117" spans="1:8">
      <c r="A117" s="32">
        <v>378</v>
      </c>
      <c r="B117" s="33">
        <v>1</v>
      </c>
      <c r="C117" s="34" t="s">
        <v>172</v>
      </c>
      <c r="D117" s="168">
        <v>534.99</v>
      </c>
      <c r="E117" s="168">
        <v>571.34</v>
      </c>
      <c r="F117" s="168">
        <v>597.20000000000005</v>
      </c>
      <c r="G117" s="168">
        <v>560.4</v>
      </c>
      <c r="H117" s="168">
        <v>575.79999999999995</v>
      </c>
    </row>
    <row r="118" spans="1:8">
      <c r="A118" s="32">
        <v>381</v>
      </c>
      <c r="B118" s="33">
        <v>1</v>
      </c>
      <c r="C118" s="34" t="s">
        <v>173</v>
      </c>
      <c r="D118" s="168">
        <v>1518.03</v>
      </c>
      <c r="E118" s="168">
        <v>1528.65</v>
      </c>
      <c r="F118" s="168">
        <v>1506.6</v>
      </c>
      <c r="G118" s="168">
        <v>1509.6</v>
      </c>
      <c r="H118" s="168">
        <v>1487.6</v>
      </c>
    </row>
    <row r="119" spans="1:8">
      <c r="A119" s="32">
        <v>390</v>
      </c>
      <c r="B119" s="33">
        <v>1</v>
      </c>
      <c r="C119" s="34" t="s">
        <v>174</v>
      </c>
      <c r="D119" s="168">
        <v>498.16</v>
      </c>
      <c r="E119" s="168">
        <v>495.77</v>
      </c>
      <c r="F119" s="168">
        <v>500</v>
      </c>
      <c r="G119" s="168">
        <v>500</v>
      </c>
      <c r="H119" s="168">
        <v>509.2</v>
      </c>
    </row>
    <row r="120" spans="1:8">
      <c r="A120" s="32">
        <v>391</v>
      </c>
      <c r="B120" s="33">
        <v>1</v>
      </c>
      <c r="C120" s="34" t="s">
        <v>175</v>
      </c>
      <c r="D120" s="168">
        <v>484.98</v>
      </c>
      <c r="E120" s="168">
        <v>477.08</v>
      </c>
      <c r="F120" s="168">
        <v>497.6</v>
      </c>
      <c r="G120" s="168">
        <v>498</v>
      </c>
      <c r="H120" s="168">
        <v>505.6</v>
      </c>
    </row>
    <row r="121" spans="1:8">
      <c r="A121" s="32">
        <v>402</v>
      </c>
      <c r="B121" s="33">
        <v>1</v>
      </c>
      <c r="C121" s="34" t="s">
        <v>176</v>
      </c>
      <c r="D121" s="168">
        <v>101.2</v>
      </c>
      <c r="E121" s="168">
        <v>96.42</v>
      </c>
      <c r="F121" s="168">
        <v>118.2</v>
      </c>
      <c r="G121" s="168">
        <v>94</v>
      </c>
      <c r="H121" s="168">
        <v>111.2</v>
      </c>
    </row>
    <row r="122" spans="1:8">
      <c r="A122" s="32">
        <v>403</v>
      </c>
      <c r="B122" s="33">
        <v>1</v>
      </c>
      <c r="C122" s="34" t="s">
        <v>177</v>
      </c>
      <c r="D122" s="168">
        <v>201.29</v>
      </c>
      <c r="E122" s="168">
        <v>142</v>
      </c>
      <c r="F122" s="168">
        <v>144.6</v>
      </c>
      <c r="G122" s="168">
        <v>144.6</v>
      </c>
      <c r="H122" s="168">
        <v>161.19999999999999</v>
      </c>
    </row>
    <row r="123" spans="1:8">
      <c r="A123" s="32">
        <v>404</v>
      </c>
      <c r="B123" s="33">
        <v>1</v>
      </c>
      <c r="C123" s="34" t="s">
        <v>178</v>
      </c>
      <c r="D123" s="168">
        <v>183.78</v>
      </c>
      <c r="E123" s="168">
        <v>200.66</v>
      </c>
      <c r="F123" s="168">
        <v>196.4</v>
      </c>
      <c r="G123" s="168">
        <v>186.8</v>
      </c>
      <c r="H123" s="168">
        <v>200.4</v>
      </c>
    </row>
    <row r="124" spans="1:8">
      <c r="A124" s="32">
        <v>413</v>
      </c>
      <c r="B124" s="33">
        <v>1</v>
      </c>
      <c r="C124" s="34" t="s">
        <v>179</v>
      </c>
      <c r="D124" s="168">
        <v>2443.34</v>
      </c>
      <c r="E124" s="168">
        <v>2519.85</v>
      </c>
      <c r="F124" s="168">
        <v>2606.8000000000002</v>
      </c>
      <c r="G124" s="168">
        <v>2572.8000000000002</v>
      </c>
      <c r="H124" s="168">
        <v>2678.2</v>
      </c>
    </row>
    <row r="125" spans="1:8">
      <c r="A125" s="32">
        <v>414</v>
      </c>
      <c r="B125" s="33">
        <v>1</v>
      </c>
      <c r="C125" s="34" t="s">
        <v>180</v>
      </c>
      <c r="D125" s="168">
        <v>508.77</v>
      </c>
      <c r="E125" s="168">
        <v>539.96</v>
      </c>
      <c r="F125" s="168">
        <v>510.4</v>
      </c>
      <c r="G125" s="168">
        <v>533.6</v>
      </c>
      <c r="H125" s="168">
        <v>511.2</v>
      </c>
    </row>
    <row r="126" spans="1:8">
      <c r="A126" s="32">
        <v>415</v>
      </c>
      <c r="B126" s="33">
        <v>1</v>
      </c>
      <c r="C126" s="34" t="s">
        <v>181</v>
      </c>
      <c r="D126" s="168">
        <v>182.99</v>
      </c>
      <c r="E126" s="168">
        <v>200.15</v>
      </c>
      <c r="F126" s="168">
        <v>170</v>
      </c>
      <c r="G126" s="168">
        <v>170</v>
      </c>
      <c r="H126" s="168">
        <v>171.2</v>
      </c>
    </row>
    <row r="127" spans="1:8">
      <c r="A127" s="32">
        <v>423</v>
      </c>
      <c r="B127" s="33">
        <v>1</v>
      </c>
      <c r="C127" s="34" t="s">
        <v>182</v>
      </c>
      <c r="D127" s="168">
        <v>3175.35</v>
      </c>
      <c r="E127" s="168">
        <v>3146.3</v>
      </c>
      <c r="F127" s="168">
        <v>3114.6</v>
      </c>
      <c r="G127" s="168">
        <v>3114.6</v>
      </c>
      <c r="H127" s="168">
        <v>3081.2</v>
      </c>
    </row>
    <row r="128" spans="1:8">
      <c r="A128" s="32">
        <v>424</v>
      </c>
      <c r="B128" s="33">
        <v>1</v>
      </c>
      <c r="C128" s="34" t="s">
        <v>183</v>
      </c>
      <c r="D128" s="168">
        <v>460.51</v>
      </c>
      <c r="E128" s="168">
        <v>455.99</v>
      </c>
      <c r="F128" s="168">
        <v>449.6</v>
      </c>
      <c r="G128" s="168">
        <v>449.6</v>
      </c>
      <c r="H128" s="168">
        <v>448.4</v>
      </c>
    </row>
    <row r="129" spans="1:8">
      <c r="A129" s="32">
        <v>432</v>
      </c>
      <c r="B129" s="33">
        <v>1</v>
      </c>
      <c r="C129" s="34" t="s">
        <v>184</v>
      </c>
      <c r="D129" s="168">
        <v>660.43</v>
      </c>
      <c r="E129" s="168">
        <v>689.35</v>
      </c>
      <c r="F129" s="168">
        <v>656.2</v>
      </c>
      <c r="G129" s="168">
        <v>656.2</v>
      </c>
      <c r="H129" s="168">
        <v>651.6</v>
      </c>
    </row>
    <row r="130" spans="1:8">
      <c r="A130" s="32">
        <v>435</v>
      </c>
      <c r="B130" s="33">
        <v>1</v>
      </c>
      <c r="C130" s="34" t="s">
        <v>185</v>
      </c>
      <c r="D130" s="168">
        <v>605.46</v>
      </c>
      <c r="E130" s="168">
        <v>598.71</v>
      </c>
      <c r="F130" s="168">
        <v>596.20000000000005</v>
      </c>
      <c r="G130" s="168">
        <v>596.20000000000005</v>
      </c>
      <c r="H130" s="168">
        <v>598</v>
      </c>
    </row>
    <row r="131" spans="1:8">
      <c r="A131" s="32">
        <v>441</v>
      </c>
      <c r="B131" s="33">
        <v>1</v>
      </c>
      <c r="C131" s="34" t="s">
        <v>186</v>
      </c>
      <c r="D131" s="168">
        <v>421.18</v>
      </c>
      <c r="E131" s="168">
        <v>425.3</v>
      </c>
      <c r="F131" s="168">
        <v>444.4</v>
      </c>
      <c r="G131" s="168">
        <v>444.4</v>
      </c>
      <c r="H131" s="168">
        <v>423.6</v>
      </c>
    </row>
    <row r="132" spans="1:8">
      <c r="A132" s="32">
        <v>447</v>
      </c>
      <c r="B132" s="33">
        <v>1</v>
      </c>
      <c r="C132" s="34" t="s">
        <v>187</v>
      </c>
      <c r="D132" s="168">
        <v>169.57</v>
      </c>
      <c r="E132" s="168">
        <v>168.52</v>
      </c>
      <c r="F132" s="168">
        <v>175.2</v>
      </c>
      <c r="G132" s="168">
        <v>163.80000000000001</v>
      </c>
      <c r="H132" s="168">
        <v>167</v>
      </c>
    </row>
    <row r="133" spans="1:8">
      <c r="A133" s="32">
        <v>458</v>
      </c>
      <c r="B133" s="33">
        <v>1</v>
      </c>
      <c r="C133" s="34" t="s">
        <v>188</v>
      </c>
      <c r="D133" s="168">
        <v>228.29</v>
      </c>
      <c r="E133" s="168">
        <v>205.85</v>
      </c>
      <c r="F133" s="168">
        <v>211.4</v>
      </c>
      <c r="G133" s="168">
        <v>204</v>
      </c>
      <c r="H133" s="168">
        <v>203.8</v>
      </c>
    </row>
    <row r="134" spans="1:8">
      <c r="A134" s="32">
        <v>463</v>
      </c>
      <c r="B134" s="33">
        <v>1</v>
      </c>
      <c r="C134" s="34" t="s">
        <v>189</v>
      </c>
      <c r="D134" s="168">
        <v>1031.06</v>
      </c>
      <c r="E134" s="168">
        <v>1032.46</v>
      </c>
      <c r="F134" s="168">
        <v>1045.5999999999999</v>
      </c>
      <c r="G134" s="168">
        <v>1057</v>
      </c>
      <c r="H134" s="168">
        <v>1052.5999999999999</v>
      </c>
    </row>
    <row r="135" spans="1:8">
      <c r="A135" s="32">
        <v>465</v>
      </c>
      <c r="B135" s="33">
        <v>1</v>
      </c>
      <c r="C135" s="34" t="s">
        <v>190</v>
      </c>
      <c r="D135" s="168">
        <v>1846.55</v>
      </c>
      <c r="E135" s="168">
        <v>1812.14</v>
      </c>
      <c r="F135" s="168">
        <v>1748.8</v>
      </c>
      <c r="G135" s="168">
        <v>1783.8</v>
      </c>
      <c r="H135" s="168">
        <v>1699.6</v>
      </c>
    </row>
    <row r="136" spans="1:8">
      <c r="A136" s="32">
        <v>466</v>
      </c>
      <c r="B136" s="33">
        <v>1</v>
      </c>
      <c r="C136" s="34" t="s">
        <v>191</v>
      </c>
      <c r="D136" s="168">
        <v>2349.36</v>
      </c>
      <c r="E136" s="168">
        <v>2417.38</v>
      </c>
      <c r="F136" s="168">
        <v>2395.0500000000002</v>
      </c>
      <c r="G136" s="168">
        <v>2402.4499999999998</v>
      </c>
      <c r="H136" s="168">
        <v>2395.25</v>
      </c>
    </row>
    <row r="137" spans="1:8">
      <c r="A137" s="32">
        <v>473</v>
      </c>
      <c r="B137" s="33">
        <v>1</v>
      </c>
      <c r="C137" s="34" t="s">
        <v>192</v>
      </c>
      <c r="D137" s="168">
        <v>526.1</v>
      </c>
      <c r="E137" s="168">
        <v>491.62</v>
      </c>
      <c r="F137" s="168">
        <v>482</v>
      </c>
      <c r="G137" s="168">
        <v>476.6</v>
      </c>
      <c r="H137" s="168">
        <v>461.6</v>
      </c>
    </row>
    <row r="138" spans="1:8">
      <c r="A138" s="32">
        <v>477</v>
      </c>
      <c r="B138" s="33">
        <v>1</v>
      </c>
      <c r="C138" s="34" t="s">
        <v>193</v>
      </c>
      <c r="D138" s="168">
        <v>3462.45</v>
      </c>
      <c r="E138" s="168">
        <v>3523.32</v>
      </c>
      <c r="F138" s="168">
        <v>3471.8</v>
      </c>
      <c r="G138" s="168">
        <v>3448.6</v>
      </c>
      <c r="H138" s="168">
        <v>3411.6</v>
      </c>
    </row>
    <row r="139" spans="1:8">
      <c r="A139" s="32">
        <v>480</v>
      </c>
      <c r="B139" s="33">
        <v>1</v>
      </c>
      <c r="C139" s="34" t="s">
        <v>194</v>
      </c>
      <c r="D139" s="168">
        <v>663.66</v>
      </c>
      <c r="E139" s="168">
        <v>676.32</v>
      </c>
      <c r="F139" s="168">
        <v>669.2</v>
      </c>
      <c r="G139" s="168">
        <v>691.2</v>
      </c>
      <c r="H139" s="168">
        <v>664</v>
      </c>
    </row>
    <row r="140" spans="1:8">
      <c r="A140" s="32">
        <v>482</v>
      </c>
      <c r="B140" s="33">
        <v>1</v>
      </c>
      <c r="C140" s="34" t="s">
        <v>195</v>
      </c>
      <c r="D140" s="168">
        <v>2689.1</v>
      </c>
      <c r="E140" s="168">
        <v>2719.69</v>
      </c>
      <c r="F140" s="168">
        <v>2597</v>
      </c>
      <c r="G140" s="168">
        <v>2615</v>
      </c>
      <c r="H140" s="168">
        <v>2521</v>
      </c>
    </row>
    <row r="141" spans="1:8">
      <c r="A141" s="32">
        <v>484</v>
      </c>
      <c r="B141" s="33">
        <v>1</v>
      </c>
      <c r="C141" s="34" t="s">
        <v>196</v>
      </c>
      <c r="D141" s="168">
        <v>1220.79</v>
      </c>
      <c r="E141" s="168">
        <v>1233.97</v>
      </c>
      <c r="F141" s="168">
        <v>1215.5999999999999</v>
      </c>
      <c r="G141" s="168">
        <v>1222.8</v>
      </c>
      <c r="H141" s="168">
        <v>1206</v>
      </c>
    </row>
    <row r="142" spans="1:8">
      <c r="A142" s="32">
        <v>485</v>
      </c>
      <c r="B142" s="33">
        <v>1</v>
      </c>
      <c r="C142" s="34" t="s">
        <v>197</v>
      </c>
      <c r="D142" s="168">
        <v>971.49</v>
      </c>
      <c r="E142" s="168">
        <v>1009.6</v>
      </c>
      <c r="F142" s="168">
        <v>1019.4</v>
      </c>
      <c r="G142" s="168">
        <v>1020.4</v>
      </c>
      <c r="H142" s="168">
        <v>1057.5999999999999</v>
      </c>
    </row>
    <row r="143" spans="1:8">
      <c r="A143" s="32">
        <v>486</v>
      </c>
      <c r="B143" s="33">
        <v>1</v>
      </c>
      <c r="C143" s="34" t="s">
        <v>198</v>
      </c>
      <c r="D143" s="168">
        <v>340.97</v>
      </c>
      <c r="E143" s="168">
        <v>328.06</v>
      </c>
      <c r="F143" s="168">
        <v>335.2</v>
      </c>
      <c r="G143" s="168">
        <v>356</v>
      </c>
      <c r="H143" s="168">
        <v>346.8</v>
      </c>
    </row>
    <row r="144" spans="1:8">
      <c r="A144" s="32">
        <v>487</v>
      </c>
      <c r="B144" s="33">
        <v>1</v>
      </c>
      <c r="C144" s="34" t="s">
        <v>199</v>
      </c>
      <c r="D144" s="168">
        <v>396.87</v>
      </c>
      <c r="E144" s="168">
        <v>395.58</v>
      </c>
      <c r="F144" s="168">
        <v>400</v>
      </c>
      <c r="G144" s="168">
        <v>376</v>
      </c>
      <c r="H144" s="168">
        <v>378.4</v>
      </c>
    </row>
    <row r="145" spans="1:8">
      <c r="A145" s="32">
        <v>492</v>
      </c>
      <c r="B145" s="33">
        <v>1</v>
      </c>
      <c r="C145" s="34" t="s">
        <v>200</v>
      </c>
      <c r="D145" s="168">
        <v>4879.59</v>
      </c>
      <c r="E145" s="168">
        <v>5100.55</v>
      </c>
      <c r="F145" s="168">
        <v>5088.6000000000004</v>
      </c>
      <c r="G145" s="168">
        <v>5138.6000000000004</v>
      </c>
      <c r="H145" s="168">
        <v>5178</v>
      </c>
    </row>
    <row r="146" spans="1:8">
      <c r="A146" s="32">
        <v>495</v>
      </c>
      <c r="B146" s="33">
        <v>1</v>
      </c>
      <c r="C146" s="34" t="s">
        <v>201</v>
      </c>
      <c r="D146" s="168">
        <v>433.17</v>
      </c>
      <c r="E146" s="168">
        <v>468.61</v>
      </c>
      <c r="F146" s="168">
        <v>464.2</v>
      </c>
      <c r="G146" s="168">
        <v>460</v>
      </c>
      <c r="H146" s="168">
        <v>456</v>
      </c>
    </row>
    <row r="147" spans="1:8">
      <c r="A147" s="32">
        <v>497</v>
      </c>
      <c r="B147" s="33">
        <v>1</v>
      </c>
      <c r="C147" s="34" t="s">
        <v>202</v>
      </c>
      <c r="D147" s="168">
        <v>257.85000000000002</v>
      </c>
      <c r="E147" s="168">
        <v>275.94</v>
      </c>
      <c r="F147" s="168">
        <v>263.2</v>
      </c>
      <c r="G147" s="168">
        <v>263.2</v>
      </c>
      <c r="H147" s="168">
        <v>257.60000000000002</v>
      </c>
    </row>
    <row r="148" spans="1:8">
      <c r="A148" s="32">
        <v>499</v>
      </c>
      <c r="B148" s="33">
        <v>1</v>
      </c>
      <c r="C148" s="34" t="s">
        <v>203</v>
      </c>
      <c r="D148" s="168">
        <v>312.39</v>
      </c>
      <c r="E148" s="168">
        <v>308.01</v>
      </c>
      <c r="F148" s="168">
        <v>312.39999999999998</v>
      </c>
      <c r="G148" s="168">
        <v>292</v>
      </c>
      <c r="H148" s="168">
        <v>288</v>
      </c>
    </row>
    <row r="149" spans="1:8">
      <c r="A149" s="32">
        <v>500</v>
      </c>
      <c r="B149" s="33">
        <v>1</v>
      </c>
      <c r="C149" s="34" t="s">
        <v>204</v>
      </c>
      <c r="D149" s="168">
        <v>506.54</v>
      </c>
      <c r="E149" s="168">
        <v>484.91</v>
      </c>
      <c r="F149" s="168">
        <v>494.6</v>
      </c>
      <c r="G149" s="168">
        <v>478</v>
      </c>
      <c r="H149" s="168">
        <v>444.4</v>
      </c>
    </row>
    <row r="150" spans="1:8">
      <c r="A150" s="32">
        <v>505</v>
      </c>
      <c r="B150" s="33">
        <v>1</v>
      </c>
      <c r="C150" s="34" t="s">
        <v>205</v>
      </c>
      <c r="D150" s="168">
        <v>349.7</v>
      </c>
      <c r="E150" s="168">
        <v>362.27</v>
      </c>
      <c r="F150" s="168">
        <v>352</v>
      </c>
      <c r="G150" s="168">
        <v>311.39999999999998</v>
      </c>
      <c r="H150" s="168">
        <v>317.39999999999998</v>
      </c>
    </row>
    <row r="151" spans="1:8">
      <c r="A151" s="32">
        <v>507</v>
      </c>
      <c r="B151" s="33">
        <v>1</v>
      </c>
      <c r="C151" s="34" t="s">
        <v>206</v>
      </c>
      <c r="D151" s="168">
        <v>364.41</v>
      </c>
      <c r="E151" s="168">
        <v>387.6</v>
      </c>
      <c r="F151" s="168">
        <v>398</v>
      </c>
      <c r="G151" s="168">
        <v>387.8</v>
      </c>
      <c r="H151" s="168">
        <v>411.8</v>
      </c>
    </row>
    <row r="152" spans="1:8">
      <c r="A152" s="32">
        <v>508</v>
      </c>
      <c r="B152" s="33">
        <v>1</v>
      </c>
      <c r="C152" s="34" t="s">
        <v>207</v>
      </c>
      <c r="D152" s="168">
        <v>2103.2399999999998</v>
      </c>
      <c r="E152" s="168">
        <v>2159.59</v>
      </c>
      <c r="F152" s="168">
        <v>2242.8000000000002</v>
      </c>
      <c r="G152" s="168">
        <v>2174.1999999999998</v>
      </c>
      <c r="H152" s="168">
        <v>2275</v>
      </c>
    </row>
    <row r="153" spans="1:8">
      <c r="A153" s="32">
        <v>511</v>
      </c>
      <c r="B153" s="33">
        <v>1</v>
      </c>
      <c r="C153" s="34" t="s">
        <v>208</v>
      </c>
      <c r="D153" s="168">
        <v>646.58000000000004</v>
      </c>
      <c r="E153" s="168">
        <v>614.47</v>
      </c>
      <c r="F153" s="168">
        <v>597.79999999999995</v>
      </c>
      <c r="G153" s="168">
        <v>628.6</v>
      </c>
      <c r="H153" s="168">
        <v>601.79999999999995</v>
      </c>
    </row>
    <row r="154" spans="1:8">
      <c r="A154" s="32">
        <v>514</v>
      </c>
      <c r="B154" s="33">
        <v>1</v>
      </c>
      <c r="C154" s="34" t="s">
        <v>209</v>
      </c>
      <c r="D154" s="168">
        <v>170.35</v>
      </c>
      <c r="E154" s="168">
        <v>151.59</v>
      </c>
      <c r="F154" s="168">
        <v>160.4</v>
      </c>
      <c r="G154" s="168">
        <v>160.4</v>
      </c>
      <c r="H154" s="168">
        <v>150</v>
      </c>
    </row>
    <row r="155" spans="1:8">
      <c r="A155" s="32">
        <v>518</v>
      </c>
      <c r="B155" s="33">
        <v>1</v>
      </c>
      <c r="C155" s="34" t="s">
        <v>210</v>
      </c>
      <c r="D155" s="168">
        <v>3014.61</v>
      </c>
      <c r="E155" s="168">
        <v>3176.69</v>
      </c>
      <c r="F155" s="168">
        <v>3330.2</v>
      </c>
      <c r="G155" s="168">
        <v>3256.4</v>
      </c>
      <c r="H155" s="168">
        <v>3517.8</v>
      </c>
    </row>
    <row r="156" spans="1:8">
      <c r="A156" s="32">
        <v>531</v>
      </c>
      <c r="B156" s="33">
        <v>1</v>
      </c>
      <c r="C156" s="34" t="s">
        <v>211</v>
      </c>
      <c r="D156" s="168">
        <v>2007.11</v>
      </c>
      <c r="E156" s="168">
        <v>2085.7399999999998</v>
      </c>
      <c r="F156" s="168">
        <v>2133.4</v>
      </c>
      <c r="G156" s="168">
        <v>2098.6</v>
      </c>
      <c r="H156" s="168">
        <v>2238.6</v>
      </c>
    </row>
    <row r="157" spans="1:8">
      <c r="A157" s="32">
        <v>533</v>
      </c>
      <c r="B157" s="33">
        <v>1</v>
      </c>
      <c r="C157" s="34" t="s">
        <v>212</v>
      </c>
      <c r="D157" s="168">
        <v>1298.9100000000001</v>
      </c>
      <c r="E157" s="168">
        <v>1273.4000000000001</v>
      </c>
      <c r="F157" s="168">
        <v>1350</v>
      </c>
      <c r="G157" s="168">
        <v>1293.4000000000001</v>
      </c>
      <c r="H157" s="168">
        <v>1348.2</v>
      </c>
    </row>
    <row r="158" spans="1:8">
      <c r="A158" s="32">
        <v>534</v>
      </c>
      <c r="B158" s="33">
        <v>1</v>
      </c>
      <c r="C158" s="34" t="s">
        <v>213</v>
      </c>
      <c r="D158" s="168">
        <v>2142.9</v>
      </c>
      <c r="E158" s="168">
        <v>2172.63</v>
      </c>
      <c r="F158" s="168">
        <v>2203.6</v>
      </c>
      <c r="G158" s="168">
        <v>2180.8000000000002</v>
      </c>
      <c r="H158" s="168">
        <v>2289.1999999999998</v>
      </c>
    </row>
    <row r="159" spans="1:8">
      <c r="A159" s="32">
        <v>535</v>
      </c>
      <c r="B159" s="33">
        <v>1</v>
      </c>
      <c r="C159" s="34" t="s">
        <v>214</v>
      </c>
      <c r="D159" s="168">
        <v>17559.400000000001</v>
      </c>
      <c r="E159" s="168">
        <v>18136.5</v>
      </c>
      <c r="F159" s="168">
        <v>19008.400000000001</v>
      </c>
      <c r="G159" s="168">
        <v>18125.8</v>
      </c>
      <c r="H159" s="168">
        <v>18333.599999999999</v>
      </c>
    </row>
    <row r="160" spans="1:8">
      <c r="A160" s="32">
        <v>542</v>
      </c>
      <c r="B160" s="33">
        <v>1</v>
      </c>
      <c r="C160" s="34" t="s">
        <v>215</v>
      </c>
      <c r="D160" s="168">
        <v>495.47</v>
      </c>
      <c r="E160" s="168">
        <v>503.63</v>
      </c>
      <c r="F160" s="168">
        <v>488.8</v>
      </c>
      <c r="G160" s="168">
        <v>466.8</v>
      </c>
      <c r="H160" s="168">
        <v>451.4</v>
      </c>
    </row>
    <row r="161" spans="1:8">
      <c r="A161" s="32">
        <v>544</v>
      </c>
      <c r="B161" s="33">
        <v>1</v>
      </c>
      <c r="C161" s="34" t="s">
        <v>216</v>
      </c>
      <c r="D161" s="168">
        <v>2858.5</v>
      </c>
      <c r="E161" s="168">
        <v>2908.09</v>
      </c>
      <c r="F161" s="168">
        <v>2743</v>
      </c>
      <c r="G161" s="168">
        <v>2743</v>
      </c>
      <c r="H161" s="168">
        <v>2625</v>
      </c>
    </row>
    <row r="162" spans="1:8">
      <c r="A162" s="32">
        <v>545</v>
      </c>
      <c r="B162" s="33">
        <v>1</v>
      </c>
      <c r="C162" s="34" t="s">
        <v>217</v>
      </c>
      <c r="D162" s="168">
        <v>419.23</v>
      </c>
      <c r="E162" s="168">
        <v>431.64</v>
      </c>
      <c r="F162" s="168">
        <v>405.2</v>
      </c>
      <c r="G162" s="168">
        <v>398.2</v>
      </c>
      <c r="H162" s="168">
        <v>372.4</v>
      </c>
    </row>
    <row r="163" spans="1:8">
      <c r="A163" s="32">
        <v>547</v>
      </c>
      <c r="B163" s="33">
        <v>1</v>
      </c>
      <c r="C163" s="34" t="s">
        <v>218</v>
      </c>
      <c r="D163" s="168">
        <v>574.86</v>
      </c>
      <c r="E163" s="168">
        <v>566.75</v>
      </c>
      <c r="F163" s="168">
        <v>567.79999999999995</v>
      </c>
      <c r="G163" s="168">
        <v>567.79999999999995</v>
      </c>
      <c r="H163" s="168">
        <v>561.20000000000005</v>
      </c>
    </row>
    <row r="164" spans="1:8">
      <c r="A164" s="32">
        <v>548</v>
      </c>
      <c r="B164" s="33">
        <v>1</v>
      </c>
      <c r="C164" s="34" t="s">
        <v>219</v>
      </c>
      <c r="D164" s="168">
        <v>994.69</v>
      </c>
      <c r="E164" s="168">
        <v>971.69</v>
      </c>
      <c r="F164" s="168">
        <v>961.8</v>
      </c>
      <c r="G164" s="168">
        <v>980.8</v>
      </c>
      <c r="H164" s="168">
        <v>966.4</v>
      </c>
    </row>
    <row r="165" spans="1:8">
      <c r="A165" s="32">
        <v>549</v>
      </c>
      <c r="B165" s="33">
        <v>1</v>
      </c>
      <c r="C165" s="34" t="s">
        <v>220</v>
      </c>
      <c r="D165" s="168">
        <v>1480.18</v>
      </c>
      <c r="E165" s="168">
        <v>1512.37</v>
      </c>
      <c r="F165" s="168">
        <v>1557.2</v>
      </c>
      <c r="G165" s="168">
        <v>1476.4</v>
      </c>
      <c r="H165" s="168">
        <v>1551.2</v>
      </c>
    </row>
    <row r="166" spans="1:8">
      <c r="A166" s="32">
        <v>550</v>
      </c>
      <c r="B166" s="33">
        <v>1</v>
      </c>
      <c r="C166" s="34" t="s">
        <v>221</v>
      </c>
      <c r="D166" s="168">
        <v>614.36</v>
      </c>
      <c r="E166" s="168">
        <v>636.88</v>
      </c>
      <c r="F166" s="168">
        <v>632.6</v>
      </c>
      <c r="G166" s="168">
        <v>600.4</v>
      </c>
      <c r="H166" s="168">
        <v>609.79999999999995</v>
      </c>
    </row>
    <row r="167" spans="1:8">
      <c r="A167" s="32">
        <v>553</v>
      </c>
      <c r="B167" s="33">
        <v>1</v>
      </c>
      <c r="C167" s="34" t="s">
        <v>222</v>
      </c>
      <c r="D167" s="168">
        <v>773.16</v>
      </c>
      <c r="E167" s="168">
        <v>779.41</v>
      </c>
      <c r="F167" s="168">
        <v>815.8</v>
      </c>
      <c r="G167" s="168">
        <v>784.4</v>
      </c>
      <c r="H167" s="168">
        <v>822.2</v>
      </c>
    </row>
    <row r="168" spans="1:8">
      <c r="A168" s="32">
        <v>561</v>
      </c>
      <c r="B168" s="33">
        <v>1</v>
      </c>
      <c r="C168" s="34" t="s">
        <v>223</v>
      </c>
      <c r="D168" s="168">
        <v>205.83</v>
      </c>
      <c r="E168" s="168">
        <v>222</v>
      </c>
      <c r="F168" s="168">
        <v>219.2</v>
      </c>
      <c r="G168" s="168">
        <v>223.6</v>
      </c>
      <c r="H168" s="168">
        <v>222.8</v>
      </c>
    </row>
    <row r="169" spans="1:8">
      <c r="A169" s="32">
        <v>564</v>
      </c>
      <c r="B169" s="33">
        <v>1</v>
      </c>
      <c r="C169" s="34" t="s">
        <v>224</v>
      </c>
      <c r="D169" s="168">
        <v>2186.1799999999998</v>
      </c>
      <c r="E169" s="168">
        <v>2154.85</v>
      </c>
      <c r="F169" s="168">
        <v>2156.1999999999998</v>
      </c>
      <c r="G169" s="168">
        <v>2187.4</v>
      </c>
      <c r="H169" s="168">
        <v>2061</v>
      </c>
    </row>
    <row r="170" spans="1:8">
      <c r="A170" s="32">
        <v>577</v>
      </c>
      <c r="B170" s="33">
        <v>1</v>
      </c>
      <c r="C170" s="34" t="s">
        <v>225</v>
      </c>
      <c r="D170" s="168">
        <v>481.82</v>
      </c>
      <c r="E170" s="168">
        <v>476.63</v>
      </c>
      <c r="F170" s="168">
        <v>460.4</v>
      </c>
      <c r="G170" s="168">
        <v>460.4</v>
      </c>
      <c r="H170" s="168">
        <v>464.6</v>
      </c>
    </row>
    <row r="171" spans="1:8">
      <c r="A171" s="32">
        <v>578</v>
      </c>
      <c r="B171" s="33">
        <v>1</v>
      </c>
      <c r="C171" s="34" t="s">
        <v>226</v>
      </c>
      <c r="D171" s="168">
        <v>1808.86</v>
      </c>
      <c r="E171" s="168">
        <v>1777.83</v>
      </c>
      <c r="F171" s="168">
        <v>1778</v>
      </c>
      <c r="G171" s="168">
        <v>1855.2</v>
      </c>
      <c r="H171" s="168">
        <v>1758.8</v>
      </c>
    </row>
    <row r="172" spans="1:8">
      <c r="A172" s="32">
        <v>581</v>
      </c>
      <c r="B172" s="33">
        <v>1</v>
      </c>
      <c r="C172" s="34" t="s">
        <v>227</v>
      </c>
      <c r="D172" s="168">
        <v>397.87</v>
      </c>
      <c r="E172" s="168">
        <v>402.49</v>
      </c>
      <c r="F172" s="168">
        <v>431.2</v>
      </c>
      <c r="G172" s="168">
        <v>410</v>
      </c>
      <c r="H172" s="168">
        <v>433.2</v>
      </c>
    </row>
    <row r="173" spans="1:8">
      <c r="A173" s="32">
        <v>592</v>
      </c>
      <c r="B173" s="33">
        <v>1</v>
      </c>
      <c r="C173" s="34" t="s">
        <v>228</v>
      </c>
      <c r="D173" s="168">
        <v>205.93</v>
      </c>
      <c r="E173" s="168">
        <v>209.3</v>
      </c>
      <c r="F173" s="168">
        <v>188</v>
      </c>
      <c r="G173" s="168">
        <v>188</v>
      </c>
      <c r="H173" s="168">
        <v>188.2</v>
      </c>
    </row>
    <row r="174" spans="1:8">
      <c r="A174" s="32">
        <v>593</v>
      </c>
      <c r="B174" s="33">
        <v>1</v>
      </c>
      <c r="C174" s="34" t="s">
        <v>229</v>
      </c>
      <c r="D174" s="168">
        <v>1345.78</v>
      </c>
      <c r="E174" s="168">
        <v>1324.22</v>
      </c>
      <c r="F174" s="168">
        <v>1367.6</v>
      </c>
      <c r="G174" s="168">
        <v>1367.6</v>
      </c>
      <c r="H174" s="168">
        <v>1370</v>
      </c>
    </row>
    <row r="175" spans="1:8">
      <c r="A175" s="32">
        <v>595</v>
      </c>
      <c r="B175" s="33">
        <v>1</v>
      </c>
      <c r="C175" s="34" t="s">
        <v>230</v>
      </c>
      <c r="D175" s="168">
        <v>1934.2</v>
      </c>
      <c r="E175" s="168">
        <v>1952.79</v>
      </c>
      <c r="F175" s="168">
        <v>2013.6</v>
      </c>
      <c r="G175" s="168">
        <v>2013.6</v>
      </c>
      <c r="H175" s="168">
        <v>2068.4</v>
      </c>
    </row>
    <row r="176" spans="1:8">
      <c r="A176" s="32">
        <v>599</v>
      </c>
      <c r="B176" s="33">
        <v>1</v>
      </c>
      <c r="C176" s="34" t="s">
        <v>231</v>
      </c>
      <c r="D176" s="168">
        <v>476.58</v>
      </c>
      <c r="E176" s="168">
        <v>484.72</v>
      </c>
      <c r="F176" s="168">
        <v>514</v>
      </c>
      <c r="G176" s="168">
        <v>468.4</v>
      </c>
      <c r="H176" s="168">
        <v>496.6</v>
      </c>
    </row>
    <row r="177" spans="1:8">
      <c r="A177" s="32">
        <v>600</v>
      </c>
      <c r="B177" s="33">
        <v>1</v>
      </c>
      <c r="C177" s="34" t="s">
        <v>232</v>
      </c>
      <c r="D177" s="168">
        <v>283.49</v>
      </c>
      <c r="E177" s="168">
        <v>283.20999999999998</v>
      </c>
      <c r="F177" s="168">
        <v>277.60000000000002</v>
      </c>
      <c r="G177" s="168">
        <v>277.60000000000002</v>
      </c>
      <c r="H177" s="168">
        <v>270.2</v>
      </c>
    </row>
    <row r="178" spans="1:8">
      <c r="A178" s="32">
        <v>601</v>
      </c>
      <c r="B178" s="33">
        <v>1</v>
      </c>
      <c r="C178" s="34" t="s">
        <v>233</v>
      </c>
      <c r="D178" s="168">
        <v>715.14</v>
      </c>
      <c r="E178" s="168">
        <v>688.56</v>
      </c>
      <c r="F178" s="168">
        <v>696.2</v>
      </c>
      <c r="G178" s="168">
        <v>632.20000000000005</v>
      </c>
      <c r="H178" s="168">
        <v>703.2</v>
      </c>
    </row>
    <row r="179" spans="1:8">
      <c r="A179" s="32">
        <v>621</v>
      </c>
      <c r="B179" s="33">
        <v>1</v>
      </c>
      <c r="C179" s="34" t="s">
        <v>234</v>
      </c>
      <c r="D179" s="168">
        <v>11193.28</v>
      </c>
      <c r="E179" s="168">
        <v>11768.81</v>
      </c>
      <c r="F179" s="168">
        <v>11996.4</v>
      </c>
      <c r="G179" s="168">
        <v>11656.6</v>
      </c>
      <c r="H179" s="168">
        <v>12206.4</v>
      </c>
    </row>
    <row r="180" spans="1:8">
      <c r="A180" s="32">
        <v>622</v>
      </c>
      <c r="B180" s="33">
        <v>1</v>
      </c>
      <c r="C180" s="34" t="s">
        <v>235</v>
      </c>
      <c r="D180" s="168">
        <v>11802.37</v>
      </c>
      <c r="E180" s="168">
        <v>11790.31</v>
      </c>
      <c r="F180" s="168">
        <v>11803.2</v>
      </c>
      <c r="G180" s="168">
        <v>11790.4</v>
      </c>
      <c r="H180" s="168">
        <v>11812.2</v>
      </c>
    </row>
    <row r="181" spans="1:8">
      <c r="A181" s="32">
        <v>623</v>
      </c>
      <c r="B181" s="33">
        <v>1</v>
      </c>
      <c r="C181" s="34" t="s">
        <v>236</v>
      </c>
      <c r="D181" s="168">
        <v>7881.49</v>
      </c>
      <c r="E181" s="168">
        <v>8161.98</v>
      </c>
      <c r="F181" s="168">
        <v>8104.6</v>
      </c>
      <c r="G181" s="168">
        <v>8585.6</v>
      </c>
      <c r="H181" s="168">
        <v>8165.8</v>
      </c>
    </row>
    <row r="182" spans="1:8">
      <c r="A182" s="32">
        <v>624</v>
      </c>
      <c r="B182" s="33">
        <v>1</v>
      </c>
      <c r="C182" s="34" t="s">
        <v>237</v>
      </c>
      <c r="D182" s="168">
        <v>8804.83</v>
      </c>
      <c r="E182" s="168">
        <v>8861.49</v>
      </c>
      <c r="F182" s="168">
        <v>8936.5</v>
      </c>
      <c r="G182" s="168">
        <v>8827.7999999999993</v>
      </c>
      <c r="H182" s="168">
        <v>9091.2999999999993</v>
      </c>
    </row>
    <row r="183" spans="1:8">
      <c r="A183" s="32">
        <v>625</v>
      </c>
      <c r="B183" s="33">
        <v>1</v>
      </c>
      <c r="C183" s="34" t="s">
        <v>238</v>
      </c>
      <c r="D183" s="168">
        <v>40883.11</v>
      </c>
      <c r="E183" s="168">
        <v>40611.370000000003</v>
      </c>
      <c r="F183" s="168">
        <v>40062.199999999997</v>
      </c>
      <c r="G183" s="168">
        <v>41656.199999999997</v>
      </c>
      <c r="H183" s="168">
        <v>39458.199999999997</v>
      </c>
    </row>
    <row r="184" spans="1:8">
      <c r="A184" s="32">
        <v>630</v>
      </c>
      <c r="B184" s="33">
        <v>1</v>
      </c>
      <c r="C184" s="34" t="s">
        <v>239</v>
      </c>
      <c r="D184" s="168">
        <v>399.31</v>
      </c>
      <c r="E184" s="168">
        <v>388.02</v>
      </c>
      <c r="F184" s="168">
        <v>391</v>
      </c>
      <c r="G184" s="168">
        <v>403</v>
      </c>
      <c r="H184" s="168">
        <v>399.4</v>
      </c>
    </row>
    <row r="185" spans="1:8">
      <c r="A185" s="32">
        <v>635</v>
      </c>
      <c r="B185" s="33">
        <v>1</v>
      </c>
      <c r="C185" s="34" t="s">
        <v>240</v>
      </c>
      <c r="D185" s="168">
        <v>58.75</v>
      </c>
      <c r="E185" s="168">
        <v>54.9</v>
      </c>
      <c r="F185" s="168">
        <v>49.2</v>
      </c>
      <c r="G185" s="168">
        <v>49.2</v>
      </c>
      <c r="H185" s="168">
        <v>49.2</v>
      </c>
    </row>
    <row r="186" spans="1:8">
      <c r="A186" s="32">
        <v>640</v>
      </c>
      <c r="B186" s="33">
        <v>1</v>
      </c>
      <c r="C186" s="34" t="s">
        <v>241</v>
      </c>
      <c r="D186" s="168">
        <v>427.08</v>
      </c>
      <c r="E186" s="168">
        <v>409.83</v>
      </c>
      <c r="F186" s="168">
        <v>434</v>
      </c>
      <c r="G186" s="168">
        <v>428.6</v>
      </c>
      <c r="H186" s="168">
        <v>425.2</v>
      </c>
    </row>
    <row r="187" spans="1:8">
      <c r="A187" s="32">
        <v>656</v>
      </c>
      <c r="B187" s="33">
        <v>1</v>
      </c>
      <c r="C187" s="34" t="s">
        <v>242</v>
      </c>
      <c r="D187" s="168">
        <v>4157.13</v>
      </c>
      <c r="E187" s="168">
        <v>4232.78</v>
      </c>
      <c r="F187" s="168">
        <v>4211.3999999999996</v>
      </c>
      <c r="G187" s="168">
        <v>4232.2</v>
      </c>
      <c r="H187" s="168">
        <v>4082.4</v>
      </c>
    </row>
    <row r="188" spans="1:8">
      <c r="A188" s="32">
        <v>659</v>
      </c>
      <c r="B188" s="33">
        <v>1</v>
      </c>
      <c r="C188" s="34" t="s">
        <v>243</v>
      </c>
      <c r="D188" s="168">
        <v>4104.05</v>
      </c>
      <c r="E188" s="168">
        <v>4249.2</v>
      </c>
      <c r="F188" s="168">
        <v>4194.2</v>
      </c>
      <c r="G188" s="168">
        <v>4157.8</v>
      </c>
      <c r="H188" s="168">
        <v>4239.2</v>
      </c>
    </row>
    <row r="189" spans="1:8">
      <c r="A189" s="32">
        <v>671</v>
      </c>
      <c r="B189" s="33">
        <v>1</v>
      </c>
      <c r="C189" s="34" t="s">
        <v>244</v>
      </c>
      <c r="D189" s="168">
        <v>369.37</v>
      </c>
      <c r="E189" s="168">
        <v>375.64</v>
      </c>
      <c r="F189" s="168">
        <v>385.6</v>
      </c>
      <c r="G189" s="168">
        <v>382.6</v>
      </c>
      <c r="H189" s="168">
        <v>395.8</v>
      </c>
    </row>
    <row r="190" spans="1:8">
      <c r="A190" s="32">
        <v>676</v>
      </c>
      <c r="B190" s="33">
        <v>1</v>
      </c>
      <c r="C190" s="34" t="s">
        <v>245</v>
      </c>
      <c r="D190" s="168">
        <v>271.14</v>
      </c>
      <c r="E190" s="168">
        <v>284.56</v>
      </c>
      <c r="F190" s="168">
        <v>223.4</v>
      </c>
      <c r="G190" s="168">
        <v>223.4</v>
      </c>
      <c r="H190" s="168">
        <v>208.8</v>
      </c>
    </row>
    <row r="191" spans="1:8">
      <c r="A191" s="32">
        <v>682</v>
      </c>
      <c r="B191" s="33">
        <v>1</v>
      </c>
      <c r="C191" s="34" t="s">
        <v>246</v>
      </c>
      <c r="D191" s="168">
        <v>1315.21</v>
      </c>
      <c r="E191" s="168">
        <v>1260.9000000000001</v>
      </c>
      <c r="F191" s="168">
        <v>1281.5999999999999</v>
      </c>
      <c r="G191" s="168">
        <v>1269.4000000000001</v>
      </c>
      <c r="H191" s="168">
        <v>1308.5999999999999</v>
      </c>
    </row>
    <row r="192" spans="1:8">
      <c r="A192" s="32">
        <v>690</v>
      </c>
      <c r="B192" s="33">
        <v>1</v>
      </c>
      <c r="C192" s="34" t="s">
        <v>247</v>
      </c>
      <c r="D192" s="168">
        <v>1109.97</v>
      </c>
      <c r="E192" s="168">
        <v>1104.1300000000001</v>
      </c>
      <c r="F192" s="168">
        <v>1127.4000000000001</v>
      </c>
      <c r="G192" s="168">
        <v>1105</v>
      </c>
      <c r="H192" s="168">
        <v>1116.5999999999999</v>
      </c>
    </row>
    <row r="193" spans="1:8">
      <c r="A193" s="32">
        <v>695</v>
      </c>
      <c r="B193" s="33">
        <v>1</v>
      </c>
      <c r="C193" s="34" t="s">
        <v>248</v>
      </c>
      <c r="D193" s="168">
        <v>788.57</v>
      </c>
      <c r="E193" s="168">
        <v>807.05</v>
      </c>
      <c r="F193" s="168">
        <v>806</v>
      </c>
      <c r="G193" s="168">
        <v>792.6</v>
      </c>
      <c r="H193" s="168">
        <v>776.8</v>
      </c>
    </row>
    <row r="194" spans="1:8">
      <c r="A194" s="32">
        <v>696</v>
      </c>
      <c r="B194" s="33">
        <v>1</v>
      </c>
      <c r="C194" s="34" t="s">
        <v>249</v>
      </c>
      <c r="D194" s="168">
        <v>588.98</v>
      </c>
      <c r="E194" s="168">
        <v>587.75</v>
      </c>
      <c r="F194" s="168">
        <v>591</v>
      </c>
      <c r="G194" s="168">
        <v>588.4</v>
      </c>
      <c r="H194" s="168">
        <v>575.79999999999995</v>
      </c>
    </row>
    <row r="195" spans="1:8">
      <c r="A195" s="32">
        <v>698</v>
      </c>
      <c r="B195" s="33">
        <v>1</v>
      </c>
      <c r="C195" s="34" t="s">
        <v>250</v>
      </c>
      <c r="D195" s="168">
        <v>280.55</v>
      </c>
      <c r="E195" s="168">
        <v>263.88</v>
      </c>
      <c r="F195" s="168">
        <v>252.8</v>
      </c>
      <c r="G195" s="168">
        <v>267.39999999999998</v>
      </c>
      <c r="H195" s="168">
        <v>253.4</v>
      </c>
    </row>
    <row r="196" spans="1:8">
      <c r="A196" s="32">
        <v>700</v>
      </c>
      <c r="B196" s="33">
        <v>1</v>
      </c>
      <c r="C196" s="34" t="s">
        <v>251</v>
      </c>
      <c r="D196" s="168">
        <v>2148.83</v>
      </c>
      <c r="E196" s="168">
        <v>2245.5700000000002</v>
      </c>
      <c r="F196" s="168">
        <v>2292.4</v>
      </c>
      <c r="G196" s="168">
        <v>2201.8000000000002</v>
      </c>
      <c r="H196" s="168">
        <v>2270</v>
      </c>
    </row>
    <row r="197" spans="1:8">
      <c r="A197" s="32">
        <v>701</v>
      </c>
      <c r="B197" s="33">
        <v>1</v>
      </c>
      <c r="C197" s="34" t="s">
        <v>252</v>
      </c>
      <c r="D197" s="168">
        <v>2509.14</v>
      </c>
      <c r="E197" s="168">
        <v>2609.15</v>
      </c>
      <c r="F197" s="168">
        <v>2539.1999999999998</v>
      </c>
      <c r="G197" s="168">
        <v>2542.8000000000002</v>
      </c>
      <c r="H197" s="168">
        <v>2517.6</v>
      </c>
    </row>
    <row r="198" spans="1:8">
      <c r="A198" s="32">
        <v>704</v>
      </c>
      <c r="B198" s="33">
        <v>1</v>
      </c>
      <c r="C198" s="34" t="s">
        <v>253</v>
      </c>
      <c r="D198" s="168">
        <v>1926.37</v>
      </c>
      <c r="E198" s="168">
        <v>1944.65</v>
      </c>
      <c r="F198" s="168">
        <v>1955.6</v>
      </c>
      <c r="G198" s="168">
        <v>1955.6</v>
      </c>
      <c r="H198" s="168">
        <v>1935.4</v>
      </c>
    </row>
    <row r="199" spans="1:8">
      <c r="A199" s="32">
        <v>706</v>
      </c>
      <c r="B199" s="33">
        <v>1</v>
      </c>
      <c r="C199" s="34" t="s">
        <v>254</v>
      </c>
      <c r="D199" s="168">
        <v>1882.56</v>
      </c>
      <c r="E199" s="168">
        <v>1819.65</v>
      </c>
      <c r="F199" s="168">
        <v>1848.4</v>
      </c>
      <c r="G199" s="168">
        <v>1848.4</v>
      </c>
      <c r="H199" s="168">
        <v>1849</v>
      </c>
    </row>
    <row r="200" spans="1:8">
      <c r="A200" s="32">
        <v>707</v>
      </c>
      <c r="B200" s="33">
        <v>1</v>
      </c>
      <c r="C200" s="34" t="s">
        <v>255</v>
      </c>
      <c r="D200" s="168">
        <v>144.03</v>
      </c>
      <c r="E200" s="168">
        <v>137.5</v>
      </c>
      <c r="F200" s="168">
        <v>124.6</v>
      </c>
      <c r="G200" s="168">
        <v>136.80000000000001</v>
      </c>
      <c r="H200" s="168">
        <v>121.6</v>
      </c>
    </row>
    <row r="201" spans="1:8">
      <c r="A201" s="32">
        <v>709</v>
      </c>
      <c r="B201" s="33">
        <v>1</v>
      </c>
      <c r="C201" s="34" t="s">
        <v>256</v>
      </c>
      <c r="D201" s="168">
        <v>9121.2000000000007</v>
      </c>
      <c r="E201" s="168">
        <v>9032.9599999999991</v>
      </c>
      <c r="F201" s="168">
        <v>9022.6</v>
      </c>
      <c r="G201" s="168">
        <v>9022.6</v>
      </c>
      <c r="H201" s="168">
        <v>8963.2000000000007</v>
      </c>
    </row>
    <row r="202" spans="1:8">
      <c r="A202" s="32">
        <v>712</v>
      </c>
      <c r="B202" s="33">
        <v>1</v>
      </c>
      <c r="C202" s="34" t="s">
        <v>257</v>
      </c>
      <c r="D202" s="168">
        <v>540.22</v>
      </c>
      <c r="E202" s="168">
        <v>536.16999999999996</v>
      </c>
      <c r="F202" s="168">
        <v>523</v>
      </c>
      <c r="G202" s="168">
        <v>533.4</v>
      </c>
      <c r="H202" s="168">
        <v>521.20000000000005</v>
      </c>
    </row>
    <row r="203" spans="1:8">
      <c r="A203" s="32">
        <v>716</v>
      </c>
      <c r="B203" s="33">
        <v>1</v>
      </c>
      <c r="C203" s="34" t="s">
        <v>258</v>
      </c>
      <c r="D203" s="168">
        <v>1734.56</v>
      </c>
      <c r="E203" s="168">
        <v>1746.35</v>
      </c>
      <c r="F203" s="168">
        <v>1771.8</v>
      </c>
      <c r="G203" s="168">
        <v>1794.6</v>
      </c>
      <c r="H203" s="168">
        <v>1764.6</v>
      </c>
    </row>
    <row r="204" spans="1:8">
      <c r="A204" s="32">
        <v>717</v>
      </c>
      <c r="B204" s="33">
        <v>1</v>
      </c>
      <c r="C204" s="34" t="s">
        <v>259</v>
      </c>
      <c r="D204" s="168">
        <v>1960.33</v>
      </c>
      <c r="E204" s="168">
        <v>1958.91</v>
      </c>
      <c r="F204" s="168">
        <v>1974.8</v>
      </c>
      <c r="G204" s="168">
        <v>1967.8</v>
      </c>
      <c r="H204" s="168">
        <v>1960.8</v>
      </c>
    </row>
    <row r="205" spans="1:8">
      <c r="A205" s="32">
        <v>719</v>
      </c>
      <c r="B205" s="33">
        <v>1</v>
      </c>
      <c r="C205" s="34" t="s">
        <v>260</v>
      </c>
      <c r="D205" s="168">
        <v>7897.91</v>
      </c>
      <c r="E205" s="168">
        <v>8318.2000000000007</v>
      </c>
      <c r="F205" s="168">
        <v>8391</v>
      </c>
      <c r="G205" s="168">
        <v>8391</v>
      </c>
      <c r="H205" s="168">
        <v>8381</v>
      </c>
    </row>
    <row r="206" spans="1:8">
      <c r="A206" s="32">
        <v>720</v>
      </c>
      <c r="B206" s="33">
        <v>1</v>
      </c>
      <c r="C206" s="34" t="s">
        <v>261</v>
      </c>
      <c r="D206" s="168">
        <v>8073.64</v>
      </c>
      <c r="E206" s="168">
        <v>8543.27</v>
      </c>
      <c r="F206" s="168">
        <v>8891.6</v>
      </c>
      <c r="G206" s="168">
        <v>8915.6</v>
      </c>
      <c r="H206" s="168">
        <v>9058.2000000000007</v>
      </c>
    </row>
    <row r="207" spans="1:8">
      <c r="A207" s="32">
        <v>721</v>
      </c>
      <c r="B207" s="33">
        <v>1</v>
      </c>
      <c r="C207" s="34" t="s">
        <v>262</v>
      </c>
      <c r="D207" s="168">
        <v>4211.08</v>
      </c>
      <c r="E207" s="168">
        <v>4312.26</v>
      </c>
      <c r="F207" s="168">
        <v>4384.2</v>
      </c>
      <c r="G207" s="168">
        <v>4311</v>
      </c>
      <c r="H207" s="168">
        <v>4455.2</v>
      </c>
    </row>
    <row r="208" spans="1:8">
      <c r="A208" s="32">
        <v>726</v>
      </c>
      <c r="B208" s="33">
        <v>1</v>
      </c>
      <c r="C208" s="34" t="s">
        <v>263</v>
      </c>
      <c r="D208" s="168">
        <v>2912.71</v>
      </c>
      <c r="E208" s="168">
        <v>2997.54</v>
      </c>
      <c r="F208" s="168">
        <v>3013.2</v>
      </c>
      <c r="G208" s="168">
        <v>2981.2</v>
      </c>
      <c r="H208" s="168">
        <v>3002.2</v>
      </c>
    </row>
    <row r="209" spans="1:8">
      <c r="A209" s="32">
        <v>727</v>
      </c>
      <c r="B209" s="33">
        <v>1</v>
      </c>
      <c r="C209" s="34" t="s">
        <v>264</v>
      </c>
      <c r="D209" s="168">
        <v>3432.96</v>
      </c>
      <c r="E209" s="168">
        <v>3544.89</v>
      </c>
      <c r="F209" s="168">
        <v>3458.6</v>
      </c>
      <c r="G209" s="168">
        <v>3540.6</v>
      </c>
      <c r="H209" s="168">
        <v>3422.4</v>
      </c>
    </row>
    <row r="210" spans="1:8">
      <c r="A210" s="32">
        <v>728</v>
      </c>
      <c r="B210" s="33">
        <v>1</v>
      </c>
      <c r="C210" s="34" t="s">
        <v>265</v>
      </c>
      <c r="D210" s="168">
        <v>13972.93</v>
      </c>
      <c r="E210" s="168">
        <v>13973.97</v>
      </c>
      <c r="F210" s="168">
        <v>14003.6</v>
      </c>
      <c r="G210" s="168">
        <v>13958.2</v>
      </c>
      <c r="H210" s="168">
        <v>14227</v>
      </c>
    </row>
    <row r="211" spans="1:8">
      <c r="A211" s="32">
        <v>738</v>
      </c>
      <c r="B211" s="33">
        <v>1</v>
      </c>
      <c r="C211" s="34" t="s">
        <v>266</v>
      </c>
      <c r="D211" s="168">
        <v>1113.23</v>
      </c>
      <c r="E211" s="168">
        <v>1101.5999999999999</v>
      </c>
      <c r="F211" s="168">
        <v>1134.4000000000001</v>
      </c>
      <c r="G211" s="168">
        <v>1091.5999999999999</v>
      </c>
      <c r="H211" s="168">
        <v>1106.4000000000001</v>
      </c>
    </row>
    <row r="212" spans="1:8">
      <c r="A212" s="32">
        <v>739</v>
      </c>
      <c r="B212" s="33">
        <v>1</v>
      </c>
      <c r="C212" s="34" t="s">
        <v>267</v>
      </c>
      <c r="D212" s="168">
        <v>705.6</v>
      </c>
      <c r="E212" s="168">
        <v>744.47</v>
      </c>
      <c r="F212" s="168">
        <v>757.8</v>
      </c>
      <c r="G212" s="168">
        <v>736.4</v>
      </c>
      <c r="H212" s="168">
        <v>775.4</v>
      </c>
    </row>
    <row r="213" spans="1:8">
      <c r="A213" s="32">
        <v>740</v>
      </c>
      <c r="B213" s="33">
        <v>1</v>
      </c>
      <c r="C213" s="34" t="s">
        <v>268</v>
      </c>
      <c r="D213" s="168">
        <v>1506</v>
      </c>
      <c r="E213" s="168">
        <v>1530.75</v>
      </c>
      <c r="F213" s="168">
        <v>1513</v>
      </c>
      <c r="G213" s="168">
        <v>1513</v>
      </c>
      <c r="H213" s="168">
        <v>1425.2</v>
      </c>
    </row>
    <row r="214" spans="1:8">
      <c r="A214" s="32">
        <v>741</v>
      </c>
      <c r="B214" s="33">
        <v>1</v>
      </c>
      <c r="C214" s="34" t="s">
        <v>269</v>
      </c>
      <c r="D214" s="168">
        <v>1040.01</v>
      </c>
      <c r="E214" s="168">
        <v>1034.69</v>
      </c>
      <c r="F214" s="168">
        <v>1030</v>
      </c>
      <c r="G214" s="168">
        <v>1030</v>
      </c>
      <c r="H214" s="168">
        <v>1009</v>
      </c>
    </row>
    <row r="215" spans="1:8">
      <c r="A215" s="32">
        <v>742</v>
      </c>
      <c r="B215" s="33">
        <v>1</v>
      </c>
      <c r="C215" s="34" t="s">
        <v>270</v>
      </c>
      <c r="D215" s="168">
        <v>10777.85</v>
      </c>
      <c r="E215" s="168">
        <v>11030.51</v>
      </c>
      <c r="F215" s="168">
        <v>11124</v>
      </c>
      <c r="G215" s="168">
        <v>10474</v>
      </c>
      <c r="H215" s="168">
        <v>11337.4</v>
      </c>
    </row>
    <row r="216" spans="1:8">
      <c r="A216" s="32">
        <v>743</v>
      </c>
      <c r="B216" s="33">
        <v>1</v>
      </c>
      <c r="C216" s="34" t="s">
        <v>271</v>
      </c>
      <c r="D216" s="168">
        <v>1016.19</v>
      </c>
      <c r="E216" s="168">
        <v>1078.1300000000001</v>
      </c>
      <c r="F216" s="168">
        <v>1159.5999999999999</v>
      </c>
      <c r="G216" s="168">
        <v>908</v>
      </c>
      <c r="H216" s="168">
        <v>1172.5999999999999</v>
      </c>
    </row>
    <row r="217" spans="1:8">
      <c r="A217" s="32">
        <v>745</v>
      </c>
      <c r="B217" s="33">
        <v>1</v>
      </c>
      <c r="C217" s="34" t="s">
        <v>272</v>
      </c>
      <c r="D217" s="168">
        <v>1828.81</v>
      </c>
      <c r="E217" s="168">
        <v>1855.83</v>
      </c>
      <c r="F217" s="168">
        <v>1883.2</v>
      </c>
      <c r="G217" s="168">
        <v>1889.2</v>
      </c>
      <c r="H217" s="168">
        <v>1908.2</v>
      </c>
    </row>
    <row r="218" spans="1:8">
      <c r="A218" s="32">
        <v>748</v>
      </c>
      <c r="B218" s="33">
        <v>1</v>
      </c>
      <c r="C218" s="34" t="s">
        <v>273</v>
      </c>
      <c r="D218" s="168">
        <v>3909.68</v>
      </c>
      <c r="E218" s="168">
        <v>4080.74</v>
      </c>
      <c r="F218" s="168">
        <v>4161.2</v>
      </c>
      <c r="G218" s="168">
        <v>4161.2</v>
      </c>
      <c r="H218" s="168">
        <v>4157.3999999999996</v>
      </c>
    </row>
    <row r="219" spans="1:8">
      <c r="A219" s="32">
        <v>750</v>
      </c>
      <c r="B219" s="33">
        <v>1</v>
      </c>
      <c r="C219" s="34" t="s">
        <v>274</v>
      </c>
      <c r="D219" s="168">
        <v>2177.96</v>
      </c>
      <c r="E219" s="168">
        <v>2253.36</v>
      </c>
      <c r="F219" s="168">
        <v>2274</v>
      </c>
      <c r="G219" s="168">
        <v>2239.1999999999998</v>
      </c>
      <c r="H219" s="168">
        <v>2185.8000000000002</v>
      </c>
    </row>
    <row r="220" spans="1:8">
      <c r="A220" s="32">
        <v>756</v>
      </c>
      <c r="B220" s="33">
        <v>1</v>
      </c>
      <c r="C220" s="34" t="s">
        <v>275</v>
      </c>
      <c r="D220" s="168">
        <v>762.5</v>
      </c>
      <c r="E220" s="168">
        <v>772.43</v>
      </c>
      <c r="F220" s="168">
        <v>764.8</v>
      </c>
      <c r="G220" s="168">
        <v>762</v>
      </c>
      <c r="H220" s="168">
        <v>782.6</v>
      </c>
    </row>
    <row r="221" spans="1:8">
      <c r="A221" s="32">
        <v>761</v>
      </c>
      <c r="B221" s="33">
        <v>1</v>
      </c>
      <c r="C221" s="34" t="s">
        <v>276</v>
      </c>
      <c r="D221" s="168">
        <v>5086.38</v>
      </c>
      <c r="E221" s="168">
        <v>5304.51</v>
      </c>
      <c r="F221" s="168">
        <v>5221.6000000000004</v>
      </c>
      <c r="G221" s="168">
        <v>5152.6000000000004</v>
      </c>
      <c r="H221" s="168">
        <v>5255.8</v>
      </c>
    </row>
    <row r="222" spans="1:8">
      <c r="A222" s="32">
        <v>763</v>
      </c>
      <c r="B222" s="33">
        <v>1</v>
      </c>
      <c r="C222" s="34" t="s">
        <v>277</v>
      </c>
      <c r="D222" s="168">
        <v>927.93</v>
      </c>
      <c r="E222" s="168">
        <v>922.93</v>
      </c>
      <c r="F222" s="168">
        <v>937</v>
      </c>
      <c r="G222" s="168">
        <v>921</v>
      </c>
      <c r="H222" s="168">
        <v>957.4</v>
      </c>
    </row>
    <row r="223" spans="1:8">
      <c r="A223" s="32">
        <v>768</v>
      </c>
      <c r="B223" s="33">
        <v>1</v>
      </c>
      <c r="C223" s="34" t="s">
        <v>278</v>
      </c>
      <c r="D223" s="168">
        <v>333.9</v>
      </c>
      <c r="E223" s="168">
        <v>344.33</v>
      </c>
      <c r="F223" s="168">
        <v>360.95</v>
      </c>
      <c r="G223" s="168">
        <v>360.4</v>
      </c>
      <c r="H223" s="168">
        <v>364.85</v>
      </c>
    </row>
    <row r="224" spans="1:8">
      <c r="A224" s="32">
        <v>771</v>
      </c>
      <c r="B224" s="33">
        <v>1</v>
      </c>
      <c r="C224" s="34" t="s">
        <v>279</v>
      </c>
      <c r="D224" s="168">
        <v>174.6</v>
      </c>
      <c r="E224" s="168">
        <v>180.67</v>
      </c>
      <c r="F224" s="168">
        <v>178.8</v>
      </c>
      <c r="G224" s="168">
        <v>183</v>
      </c>
      <c r="H224" s="168">
        <v>166.2</v>
      </c>
    </row>
    <row r="225" spans="1:8">
      <c r="A225" s="32">
        <v>775</v>
      </c>
      <c r="B225" s="33">
        <v>1</v>
      </c>
      <c r="C225" s="34" t="s">
        <v>280</v>
      </c>
      <c r="D225" s="168">
        <v>652.54999999999995</v>
      </c>
      <c r="E225" s="168">
        <v>666.82</v>
      </c>
      <c r="F225" s="168">
        <v>685.8</v>
      </c>
      <c r="G225" s="168">
        <v>685.8</v>
      </c>
      <c r="H225" s="168">
        <v>673.95</v>
      </c>
    </row>
    <row r="226" spans="1:8">
      <c r="A226" s="32">
        <v>777</v>
      </c>
      <c r="B226" s="33">
        <v>1</v>
      </c>
      <c r="C226" s="34" t="s">
        <v>281</v>
      </c>
      <c r="D226" s="168">
        <v>948.84</v>
      </c>
      <c r="E226" s="168">
        <v>930.94</v>
      </c>
      <c r="F226" s="168">
        <v>924</v>
      </c>
      <c r="G226" s="168">
        <v>922.2</v>
      </c>
      <c r="H226" s="168">
        <v>888.2</v>
      </c>
    </row>
    <row r="227" spans="1:8">
      <c r="A227" s="32">
        <v>786</v>
      </c>
      <c r="B227" s="33">
        <v>1</v>
      </c>
      <c r="C227" s="34" t="s">
        <v>282</v>
      </c>
      <c r="D227" s="168">
        <v>453.02</v>
      </c>
      <c r="E227" s="168">
        <v>453.67</v>
      </c>
      <c r="F227" s="168">
        <v>444.2</v>
      </c>
      <c r="G227" s="168">
        <v>423.2</v>
      </c>
      <c r="H227" s="168">
        <v>418.2</v>
      </c>
    </row>
    <row r="228" spans="1:8">
      <c r="A228" s="32">
        <v>787</v>
      </c>
      <c r="B228" s="33">
        <v>1</v>
      </c>
      <c r="C228" s="34" t="s">
        <v>283</v>
      </c>
      <c r="D228" s="168">
        <v>461.87</v>
      </c>
      <c r="E228" s="168">
        <v>429.69</v>
      </c>
      <c r="F228" s="168">
        <v>441</v>
      </c>
      <c r="G228" s="168">
        <v>406.8</v>
      </c>
      <c r="H228" s="168">
        <v>424.6</v>
      </c>
    </row>
    <row r="229" spans="1:8">
      <c r="A229" s="32">
        <v>801</v>
      </c>
      <c r="B229" s="33">
        <v>1</v>
      </c>
      <c r="C229" s="34" t="s">
        <v>284</v>
      </c>
      <c r="D229" s="168">
        <v>101.6</v>
      </c>
      <c r="E229" s="168">
        <v>105.85</v>
      </c>
      <c r="F229" s="168">
        <v>122.8</v>
      </c>
      <c r="G229" s="168">
        <v>122.8</v>
      </c>
      <c r="H229" s="168">
        <v>110.2</v>
      </c>
    </row>
    <row r="230" spans="1:8">
      <c r="A230" s="32">
        <v>803</v>
      </c>
      <c r="B230" s="33">
        <v>1</v>
      </c>
      <c r="C230" s="34" t="s">
        <v>285</v>
      </c>
      <c r="D230" s="168">
        <v>448.68</v>
      </c>
      <c r="E230" s="168">
        <v>451.31</v>
      </c>
      <c r="F230" s="168">
        <v>431</v>
      </c>
      <c r="G230" s="168">
        <v>431</v>
      </c>
      <c r="H230" s="168">
        <v>411.6</v>
      </c>
    </row>
    <row r="231" spans="1:8">
      <c r="A231" s="32">
        <v>811</v>
      </c>
      <c r="B231" s="33">
        <v>1</v>
      </c>
      <c r="C231" s="34" t="s">
        <v>286</v>
      </c>
      <c r="D231" s="168">
        <v>625.12</v>
      </c>
      <c r="E231" s="168">
        <v>611.91999999999996</v>
      </c>
      <c r="F231" s="168">
        <v>616.79999999999995</v>
      </c>
      <c r="G231" s="168">
        <v>628</v>
      </c>
      <c r="H231" s="168">
        <v>617.6</v>
      </c>
    </row>
    <row r="232" spans="1:8">
      <c r="A232" s="32">
        <v>813</v>
      </c>
      <c r="B232" s="33">
        <v>1</v>
      </c>
      <c r="C232" s="34" t="s">
        <v>287</v>
      </c>
      <c r="D232" s="168">
        <v>1374.27</v>
      </c>
      <c r="E232" s="168">
        <v>1376.26</v>
      </c>
      <c r="F232" s="168">
        <v>1357.8</v>
      </c>
      <c r="G232" s="168">
        <v>1351.2</v>
      </c>
      <c r="H232" s="168">
        <v>1347.8</v>
      </c>
    </row>
    <row r="233" spans="1:8">
      <c r="A233" s="32">
        <v>815</v>
      </c>
      <c r="B233" s="33">
        <v>2</v>
      </c>
      <c r="C233" s="34" t="s">
        <v>288</v>
      </c>
      <c r="D233" s="168">
        <v>2.12</v>
      </c>
      <c r="E233" s="168">
        <v>2.2000000000000002</v>
      </c>
      <c r="F233" s="168">
        <v>0</v>
      </c>
      <c r="G233" s="168">
        <v>0</v>
      </c>
      <c r="H233" s="168">
        <v>0</v>
      </c>
    </row>
    <row r="234" spans="1:8">
      <c r="A234" s="32">
        <v>818</v>
      </c>
      <c r="B234" s="33">
        <v>1</v>
      </c>
      <c r="C234" s="34" t="s">
        <v>289</v>
      </c>
      <c r="D234" s="168">
        <v>550</v>
      </c>
      <c r="E234" s="168">
        <v>578.09</v>
      </c>
      <c r="F234" s="168">
        <v>578.6</v>
      </c>
      <c r="G234" s="168">
        <v>551.6</v>
      </c>
      <c r="H234" s="168">
        <v>586</v>
      </c>
    </row>
    <row r="235" spans="1:8">
      <c r="A235" s="32">
        <v>820</v>
      </c>
      <c r="B235" s="33">
        <v>1</v>
      </c>
      <c r="C235" s="34" t="s">
        <v>290</v>
      </c>
      <c r="D235" s="168">
        <v>548.6</v>
      </c>
      <c r="E235" s="168">
        <v>535.27</v>
      </c>
      <c r="F235" s="168">
        <v>517</v>
      </c>
      <c r="G235" s="168">
        <v>517</v>
      </c>
      <c r="H235" s="168">
        <v>507.4</v>
      </c>
    </row>
    <row r="236" spans="1:8">
      <c r="A236" s="32">
        <v>821</v>
      </c>
      <c r="B236" s="33">
        <v>1</v>
      </c>
      <c r="C236" s="34" t="s">
        <v>291</v>
      </c>
      <c r="D236" s="168">
        <v>1007.14</v>
      </c>
      <c r="E236" s="168">
        <v>1026.19</v>
      </c>
      <c r="F236" s="168">
        <v>1054.25</v>
      </c>
      <c r="G236" s="168">
        <v>1070.5</v>
      </c>
      <c r="H236" s="168">
        <v>1116.6500000000001</v>
      </c>
    </row>
    <row r="237" spans="1:8">
      <c r="A237" s="32">
        <v>829</v>
      </c>
      <c r="B237" s="33">
        <v>1</v>
      </c>
      <c r="C237" s="34" t="s">
        <v>292</v>
      </c>
      <c r="D237" s="168">
        <v>2045.22</v>
      </c>
      <c r="E237" s="168">
        <v>2018.94</v>
      </c>
      <c r="F237" s="168">
        <v>2021.6</v>
      </c>
      <c r="G237" s="168">
        <v>2017.4</v>
      </c>
      <c r="H237" s="168">
        <v>1983.2</v>
      </c>
    </row>
    <row r="238" spans="1:8">
      <c r="A238" s="32">
        <v>831</v>
      </c>
      <c r="B238" s="33">
        <v>1</v>
      </c>
      <c r="C238" s="34" t="s">
        <v>293</v>
      </c>
      <c r="D238" s="168">
        <v>7228.5</v>
      </c>
      <c r="E238" s="168">
        <v>7259.43</v>
      </c>
      <c r="F238" s="168">
        <v>7230</v>
      </c>
      <c r="G238" s="168">
        <v>7230</v>
      </c>
      <c r="H238" s="168">
        <v>7007</v>
      </c>
    </row>
    <row r="239" spans="1:8">
      <c r="A239" s="32">
        <v>832</v>
      </c>
      <c r="B239" s="33">
        <v>1</v>
      </c>
      <c r="C239" s="34" t="s">
        <v>294</v>
      </c>
      <c r="D239" s="168">
        <v>3558.71</v>
      </c>
      <c r="E239" s="168">
        <v>3634.96</v>
      </c>
      <c r="F239" s="168">
        <v>3632.2</v>
      </c>
      <c r="G239" s="168">
        <v>3638</v>
      </c>
      <c r="H239" s="168">
        <v>3643.6</v>
      </c>
    </row>
    <row r="240" spans="1:8">
      <c r="A240" s="32">
        <v>833</v>
      </c>
      <c r="B240" s="33">
        <v>1</v>
      </c>
      <c r="C240" s="34" t="s">
        <v>295</v>
      </c>
      <c r="D240" s="168">
        <v>18901.5</v>
      </c>
      <c r="E240" s="168">
        <v>19396.62</v>
      </c>
      <c r="F240" s="168">
        <v>19460.400000000001</v>
      </c>
      <c r="G240" s="168">
        <v>19601.400000000001</v>
      </c>
      <c r="H240" s="168">
        <v>19542</v>
      </c>
    </row>
    <row r="241" spans="1:8">
      <c r="A241" s="32">
        <v>834</v>
      </c>
      <c r="B241" s="33">
        <v>1</v>
      </c>
      <c r="C241" s="34" t="s">
        <v>296</v>
      </c>
      <c r="D241" s="168">
        <v>9312.85</v>
      </c>
      <c r="E241" s="168">
        <v>9250.82</v>
      </c>
      <c r="F241" s="168">
        <v>9120.6</v>
      </c>
      <c r="G241" s="168">
        <v>9081.4</v>
      </c>
      <c r="H241" s="168">
        <v>9054.7999999999993</v>
      </c>
    </row>
    <row r="242" spans="1:8">
      <c r="A242" s="32">
        <v>836</v>
      </c>
      <c r="B242" s="33">
        <v>1</v>
      </c>
      <c r="C242" s="34" t="s">
        <v>297</v>
      </c>
      <c r="D242" s="168">
        <v>269.87</v>
      </c>
      <c r="E242" s="168">
        <v>256.91000000000003</v>
      </c>
      <c r="F242" s="168">
        <v>246.2</v>
      </c>
      <c r="G242" s="168">
        <v>263.60000000000002</v>
      </c>
      <c r="H242" s="168">
        <v>242</v>
      </c>
    </row>
    <row r="243" spans="1:8">
      <c r="A243" s="32">
        <v>837</v>
      </c>
      <c r="B243" s="33">
        <v>1</v>
      </c>
      <c r="C243" s="34" t="s">
        <v>298</v>
      </c>
      <c r="D243" s="168">
        <v>565.66</v>
      </c>
      <c r="E243" s="168">
        <v>563.23</v>
      </c>
      <c r="F243" s="168">
        <v>550</v>
      </c>
      <c r="G243" s="168">
        <v>550</v>
      </c>
      <c r="H243" s="168">
        <v>557.6</v>
      </c>
    </row>
    <row r="244" spans="1:8">
      <c r="A244" s="32">
        <v>840</v>
      </c>
      <c r="B244" s="33">
        <v>1</v>
      </c>
      <c r="C244" s="34" t="s">
        <v>299</v>
      </c>
      <c r="D244" s="168">
        <v>1112.5</v>
      </c>
      <c r="E244" s="168">
        <v>1090.8</v>
      </c>
      <c r="F244" s="168">
        <v>1084.2</v>
      </c>
      <c r="G244" s="168">
        <v>1106.5999999999999</v>
      </c>
      <c r="H244" s="168">
        <v>1093.2</v>
      </c>
    </row>
    <row r="245" spans="1:8">
      <c r="A245" s="32">
        <v>846</v>
      </c>
      <c r="B245" s="33">
        <v>1</v>
      </c>
      <c r="C245" s="34" t="s">
        <v>300</v>
      </c>
      <c r="D245" s="168">
        <v>729.41</v>
      </c>
      <c r="E245" s="168">
        <v>692.49</v>
      </c>
      <c r="F245" s="168">
        <v>688.8</v>
      </c>
      <c r="G245" s="168">
        <v>682.2</v>
      </c>
      <c r="H245" s="168">
        <v>701.2</v>
      </c>
    </row>
    <row r="246" spans="1:8">
      <c r="A246" s="32">
        <v>850</v>
      </c>
      <c r="B246" s="33">
        <v>1</v>
      </c>
      <c r="C246" s="34" t="s">
        <v>301</v>
      </c>
      <c r="D246" s="168">
        <v>273.45999999999998</v>
      </c>
      <c r="E246" s="168">
        <v>289.7</v>
      </c>
      <c r="F246" s="168">
        <v>310</v>
      </c>
      <c r="G246" s="168">
        <v>297.2</v>
      </c>
      <c r="H246" s="168">
        <v>311.2</v>
      </c>
    </row>
    <row r="247" spans="1:8">
      <c r="A247" s="32">
        <v>852</v>
      </c>
      <c r="B247" s="33">
        <v>1</v>
      </c>
      <c r="C247" s="34" t="s">
        <v>302</v>
      </c>
      <c r="D247" s="168">
        <v>142.85</v>
      </c>
      <c r="E247" s="168">
        <v>159.4</v>
      </c>
      <c r="F247" s="168">
        <v>161.19999999999999</v>
      </c>
      <c r="G247" s="168">
        <v>166.6</v>
      </c>
      <c r="H247" s="168">
        <v>152.4</v>
      </c>
    </row>
    <row r="248" spans="1:8">
      <c r="A248" s="32">
        <v>857</v>
      </c>
      <c r="B248" s="33">
        <v>1</v>
      </c>
      <c r="C248" s="34" t="s">
        <v>303</v>
      </c>
      <c r="D248" s="168">
        <v>806</v>
      </c>
      <c r="E248" s="168">
        <v>797.39</v>
      </c>
      <c r="F248" s="168">
        <v>860.4</v>
      </c>
      <c r="G248" s="168">
        <v>832.6</v>
      </c>
      <c r="H248" s="168">
        <v>815.2</v>
      </c>
    </row>
    <row r="249" spans="1:8">
      <c r="A249" s="32">
        <v>858</v>
      </c>
      <c r="B249" s="33">
        <v>1</v>
      </c>
      <c r="C249" s="34" t="s">
        <v>304</v>
      </c>
      <c r="D249" s="168">
        <v>1018.12</v>
      </c>
      <c r="E249" s="168">
        <v>1064.56</v>
      </c>
      <c r="F249" s="168">
        <v>1074.4000000000001</v>
      </c>
      <c r="G249" s="168">
        <v>1073.2</v>
      </c>
      <c r="H249" s="168">
        <v>1033.4000000000001</v>
      </c>
    </row>
    <row r="250" spans="1:8">
      <c r="A250" s="32">
        <v>861</v>
      </c>
      <c r="B250" s="33">
        <v>1</v>
      </c>
      <c r="C250" s="34" t="s">
        <v>305</v>
      </c>
      <c r="D250" s="168">
        <v>3429.18</v>
      </c>
      <c r="E250" s="168">
        <v>3423.95</v>
      </c>
      <c r="F250" s="168">
        <v>3291.2</v>
      </c>
      <c r="G250" s="168">
        <v>3428.4</v>
      </c>
      <c r="H250" s="168">
        <v>3176.2</v>
      </c>
    </row>
    <row r="251" spans="1:8">
      <c r="A251" s="32">
        <v>876</v>
      </c>
      <c r="B251" s="33">
        <v>1</v>
      </c>
      <c r="C251" s="34" t="s">
        <v>306</v>
      </c>
      <c r="D251" s="168">
        <v>1830.45</v>
      </c>
      <c r="E251" s="168">
        <v>1885.7</v>
      </c>
      <c r="F251" s="168">
        <v>1858</v>
      </c>
      <c r="G251" s="168">
        <v>1815.6</v>
      </c>
      <c r="H251" s="168">
        <v>1852.8</v>
      </c>
    </row>
    <row r="252" spans="1:8">
      <c r="A252" s="32">
        <v>877</v>
      </c>
      <c r="B252" s="33">
        <v>1</v>
      </c>
      <c r="C252" s="34" t="s">
        <v>307</v>
      </c>
      <c r="D252" s="168">
        <v>6178.98</v>
      </c>
      <c r="E252" s="168">
        <v>6331.51</v>
      </c>
      <c r="F252" s="168">
        <v>6289.9</v>
      </c>
      <c r="G252" s="168">
        <v>6319.45</v>
      </c>
      <c r="H252" s="168">
        <v>6158.5</v>
      </c>
    </row>
    <row r="253" spans="1:8">
      <c r="A253" s="32">
        <v>879</v>
      </c>
      <c r="B253" s="33">
        <v>1</v>
      </c>
      <c r="C253" s="34" t="s">
        <v>308</v>
      </c>
      <c r="D253" s="168">
        <v>2514.7600000000002</v>
      </c>
      <c r="E253" s="168">
        <v>2621.82</v>
      </c>
      <c r="F253" s="168">
        <v>2652.6</v>
      </c>
      <c r="G253" s="168">
        <v>2608.4</v>
      </c>
      <c r="H253" s="168">
        <v>2725.8</v>
      </c>
    </row>
    <row r="254" spans="1:8">
      <c r="A254" s="32">
        <v>881</v>
      </c>
      <c r="B254" s="33">
        <v>1</v>
      </c>
      <c r="C254" s="34" t="s">
        <v>309</v>
      </c>
      <c r="D254" s="168">
        <v>978.72</v>
      </c>
      <c r="E254" s="168">
        <v>982.29</v>
      </c>
      <c r="F254" s="168">
        <v>952</v>
      </c>
      <c r="G254" s="168">
        <v>922.4</v>
      </c>
      <c r="H254" s="168">
        <v>932.8</v>
      </c>
    </row>
    <row r="255" spans="1:8">
      <c r="A255" s="32">
        <v>882</v>
      </c>
      <c r="B255" s="33">
        <v>1</v>
      </c>
      <c r="C255" s="34" t="s">
        <v>310</v>
      </c>
      <c r="D255" s="168">
        <v>4257.45</v>
      </c>
      <c r="E255" s="168">
        <v>4484.3999999999996</v>
      </c>
      <c r="F255" s="168">
        <v>4463.3999999999996</v>
      </c>
      <c r="G255" s="168">
        <v>4420.3999999999996</v>
      </c>
      <c r="H255" s="168">
        <v>4418.6000000000004</v>
      </c>
    </row>
    <row r="256" spans="1:8">
      <c r="A256" s="32">
        <v>883</v>
      </c>
      <c r="B256" s="33">
        <v>1</v>
      </c>
      <c r="C256" s="34" t="s">
        <v>311</v>
      </c>
      <c r="D256" s="168">
        <v>1792.55</v>
      </c>
      <c r="E256" s="168">
        <v>1812.06</v>
      </c>
      <c r="F256" s="168">
        <v>1831.8</v>
      </c>
      <c r="G256" s="168">
        <v>1840.4</v>
      </c>
      <c r="H256" s="168">
        <v>1872.8</v>
      </c>
    </row>
    <row r="257" spans="1:8">
      <c r="A257" s="32">
        <v>885</v>
      </c>
      <c r="B257" s="33">
        <v>1</v>
      </c>
      <c r="C257" s="34" t="s">
        <v>312</v>
      </c>
      <c r="D257" s="168">
        <v>6021.37</v>
      </c>
      <c r="E257" s="168">
        <v>6385.4</v>
      </c>
      <c r="F257" s="168">
        <v>6523</v>
      </c>
      <c r="G257" s="168">
        <v>6392.2</v>
      </c>
      <c r="H257" s="168">
        <v>6602.6</v>
      </c>
    </row>
    <row r="258" spans="1:8">
      <c r="A258" s="32">
        <v>891</v>
      </c>
      <c r="B258" s="33">
        <v>1</v>
      </c>
      <c r="C258" s="34" t="s">
        <v>313</v>
      </c>
      <c r="D258" s="168">
        <v>557.52</v>
      </c>
      <c r="E258" s="168">
        <v>565</v>
      </c>
      <c r="F258" s="168">
        <v>556</v>
      </c>
      <c r="G258" s="168">
        <v>545.79999999999995</v>
      </c>
      <c r="H258" s="168">
        <v>551</v>
      </c>
    </row>
    <row r="259" spans="1:8">
      <c r="A259" s="32">
        <v>911</v>
      </c>
      <c r="B259" s="33">
        <v>1</v>
      </c>
      <c r="C259" s="34" t="s">
        <v>314</v>
      </c>
      <c r="D259" s="168">
        <v>5460.6</v>
      </c>
      <c r="E259" s="168">
        <v>5445.97</v>
      </c>
      <c r="F259" s="168">
        <v>5540</v>
      </c>
      <c r="G259" s="168">
        <v>5540</v>
      </c>
      <c r="H259" s="168">
        <v>5521.2</v>
      </c>
    </row>
    <row r="260" spans="1:8">
      <c r="A260" s="32">
        <v>912</v>
      </c>
      <c r="B260" s="33">
        <v>1</v>
      </c>
      <c r="C260" s="34" t="s">
        <v>315</v>
      </c>
      <c r="D260" s="168">
        <v>2070.86</v>
      </c>
      <c r="E260" s="168">
        <v>2073.0500000000002</v>
      </c>
      <c r="F260" s="168">
        <v>1965.4</v>
      </c>
      <c r="G260" s="168">
        <v>2080</v>
      </c>
      <c r="H260" s="168">
        <v>2060.1999999999998</v>
      </c>
    </row>
    <row r="261" spans="1:8">
      <c r="A261" s="32">
        <v>914</v>
      </c>
      <c r="B261" s="33">
        <v>1</v>
      </c>
      <c r="C261" s="34" t="s">
        <v>316</v>
      </c>
      <c r="D261" s="168">
        <v>324.29000000000002</v>
      </c>
      <c r="E261" s="168">
        <v>341.3</v>
      </c>
      <c r="F261" s="168">
        <v>326.39999999999998</v>
      </c>
      <c r="G261" s="168">
        <v>326.39999999999998</v>
      </c>
      <c r="H261" s="168">
        <v>302.39999999999998</v>
      </c>
    </row>
    <row r="262" spans="1:8">
      <c r="A262" s="32">
        <v>2071</v>
      </c>
      <c r="B262" s="33">
        <v>1</v>
      </c>
      <c r="C262" s="34" t="s">
        <v>317</v>
      </c>
      <c r="D262" s="168">
        <v>923.33</v>
      </c>
      <c r="E262" s="168">
        <v>927.98</v>
      </c>
      <c r="F262" s="168">
        <v>953.2</v>
      </c>
      <c r="G262" s="168">
        <v>962.2</v>
      </c>
      <c r="H262" s="168">
        <v>969</v>
      </c>
    </row>
    <row r="263" spans="1:8">
      <c r="A263" s="32">
        <v>2125</v>
      </c>
      <c r="B263" s="33">
        <v>1</v>
      </c>
      <c r="C263" s="34" t="s">
        <v>318</v>
      </c>
      <c r="D263" s="168">
        <v>1298.01</v>
      </c>
      <c r="E263" s="168">
        <v>1279.73</v>
      </c>
      <c r="F263" s="168">
        <v>1275.8</v>
      </c>
      <c r="G263" s="168">
        <v>1292.8</v>
      </c>
      <c r="H263" s="168">
        <v>1277.5999999999999</v>
      </c>
    </row>
    <row r="264" spans="1:8">
      <c r="A264" s="32">
        <v>2134</v>
      </c>
      <c r="B264" s="33">
        <v>1</v>
      </c>
      <c r="C264" s="34" t="s">
        <v>319</v>
      </c>
      <c r="D264" s="168">
        <v>700.55</v>
      </c>
      <c r="E264" s="168">
        <v>740.22</v>
      </c>
      <c r="F264" s="168">
        <v>756.8</v>
      </c>
      <c r="G264" s="168">
        <v>735.4</v>
      </c>
      <c r="H264" s="168">
        <v>734.2</v>
      </c>
    </row>
    <row r="265" spans="1:8">
      <c r="A265" s="32">
        <v>2135</v>
      </c>
      <c r="B265" s="33">
        <v>1</v>
      </c>
      <c r="C265" s="34" t="s">
        <v>320</v>
      </c>
      <c r="D265" s="168">
        <v>1120.8</v>
      </c>
      <c r="E265" s="168">
        <v>1056.6600000000001</v>
      </c>
      <c r="F265" s="168">
        <v>1056.8</v>
      </c>
      <c r="G265" s="168">
        <v>1038.4000000000001</v>
      </c>
      <c r="H265" s="168">
        <v>1026.4000000000001</v>
      </c>
    </row>
    <row r="266" spans="1:8">
      <c r="A266" s="32">
        <v>2137</v>
      </c>
      <c r="B266" s="33">
        <v>1</v>
      </c>
      <c r="C266" s="34" t="s">
        <v>321</v>
      </c>
      <c r="D266" s="168">
        <v>670.63</v>
      </c>
      <c r="E266" s="168">
        <v>663.16</v>
      </c>
      <c r="F266" s="168">
        <v>668.8</v>
      </c>
      <c r="G266" s="168">
        <v>668.8</v>
      </c>
      <c r="H266" s="168">
        <v>673.8</v>
      </c>
    </row>
    <row r="267" spans="1:8">
      <c r="A267" s="32">
        <v>2142</v>
      </c>
      <c r="B267" s="33">
        <v>1</v>
      </c>
      <c r="C267" s="34" t="s">
        <v>322</v>
      </c>
      <c r="D267" s="168">
        <v>2047.68</v>
      </c>
      <c r="E267" s="168">
        <v>2043.15</v>
      </c>
      <c r="F267" s="168">
        <v>2030</v>
      </c>
      <c r="G267" s="168">
        <v>2030</v>
      </c>
      <c r="H267" s="168">
        <v>1986</v>
      </c>
    </row>
    <row r="268" spans="1:8">
      <c r="A268" s="32">
        <v>2143</v>
      </c>
      <c r="B268" s="33">
        <v>1</v>
      </c>
      <c r="C268" s="34" t="s">
        <v>323</v>
      </c>
      <c r="D268" s="168">
        <v>972.45</v>
      </c>
      <c r="E268" s="168">
        <v>923.57</v>
      </c>
      <c r="F268" s="168">
        <v>889.6</v>
      </c>
      <c r="G268" s="168">
        <v>899</v>
      </c>
      <c r="H268" s="168">
        <v>882.6</v>
      </c>
    </row>
    <row r="269" spans="1:8">
      <c r="A269" s="32">
        <v>2144</v>
      </c>
      <c r="B269" s="33">
        <v>1</v>
      </c>
      <c r="C269" s="34" t="s">
        <v>324</v>
      </c>
      <c r="D269" s="168">
        <v>3529.81</v>
      </c>
      <c r="E269" s="168">
        <v>3593.5</v>
      </c>
      <c r="F269" s="168">
        <v>3673.8</v>
      </c>
      <c r="G269" s="168">
        <v>3596.2</v>
      </c>
      <c r="H269" s="168">
        <v>3626</v>
      </c>
    </row>
    <row r="270" spans="1:8">
      <c r="A270" s="32">
        <v>2149</v>
      </c>
      <c r="B270" s="33">
        <v>1</v>
      </c>
      <c r="C270" s="34" t="s">
        <v>325</v>
      </c>
      <c r="D270" s="168">
        <v>1176.1500000000001</v>
      </c>
      <c r="E270" s="168">
        <v>1179.3</v>
      </c>
      <c r="F270" s="168">
        <v>1221</v>
      </c>
      <c r="G270" s="168">
        <v>1152.2</v>
      </c>
      <c r="H270" s="168">
        <v>1227.8</v>
      </c>
    </row>
    <row r="271" spans="1:8">
      <c r="A271" s="32">
        <v>2154</v>
      </c>
      <c r="B271" s="33">
        <v>1</v>
      </c>
      <c r="C271" s="34" t="s">
        <v>326</v>
      </c>
      <c r="D271" s="168">
        <v>1113.98</v>
      </c>
      <c r="E271" s="168">
        <v>1135.3399999999999</v>
      </c>
      <c r="F271" s="168">
        <v>1139.2</v>
      </c>
      <c r="G271" s="168">
        <v>1166.5999999999999</v>
      </c>
      <c r="H271" s="168">
        <v>1146.2</v>
      </c>
    </row>
    <row r="272" spans="1:8">
      <c r="A272" s="32">
        <v>2155</v>
      </c>
      <c r="B272" s="33">
        <v>1</v>
      </c>
      <c r="C272" s="34" t="s">
        <v>327</v>
      </c>
      <c r="D272" s="168">
        <v>1098.18</v>
      </c>
      <c r="E272" s="168">
        <v>1083</v>
      </c>
      <c r="F272" s="168">
        <v>1081</v>
      </c>
      <c r="G272" s="168">
        <v>1081</v>
      </c>
      <c r="H272" s="168">
        <v>1096.5999999999999</v>
      </c>
    </row>
    <row r="273" spans="1:8">
      <c r="A273" s="32">
        <v>2159</v>
      </c>
      <c r="B273" s="33">
        <v>1</v>
      </c>
      <c r="C273" s="34" t="s">
        <v>328</v>
      </c>
      <c r="D273" s="168">
        <v>618.15</v>
      </c>
      <c r="E273" s="168">
        <v>611.04999999999995</v>
      </c>
      <c r="F273" s="168">
        <v>596.20000000000005</v>
      </c>
      <c r="G273" s="168">
        <v>597.20000000000005</v>
      </c>
      <c r="H273" s="168">
        <v>605.20000000000005</v>
      </c>
    </row>
    <row r="274" spans="1:8">
      <c r="A274" s="32">
        <v>2164</v>
      </c>
      <c r="B274" s="33">
        <v>1</v>
      </c>
      <c r="C274" s="34" t="s">
        <v>329</v>
      </c>
      <c r="D274" s="168">
        <v>1646.66</v>
      </c>
      <c r="E274" s="168">
        <v>1725.28</v>
      </c>
      <c r="F274" s="168">
        <v>1773.6</v>
      </c>
      <c r="G274" s="168">
        <v>1798.4</v>
      </c>
      <c r="H274" s="168">
        <v>1918</v>
      </c>
    </row>
    <row r="275" spans="1:8">
      <c r="A275" s="32">
        <v>2165</v>
      </c>
      <c r="B275" s="33">
        <v>1</v>
      </c>
      <c r="C275" s="34" t="s">
        <v>330</v>
      </c>
      <c r="D275" s="168">
        <v>1034.3900000000001</v>
      </c>
      <c r="E275" s="168">
        <v>1033.72</v>
      </c>
      <c r="F275" s="168">
        <v>1049.5999999999999</v>
      </c>
      <c r="G275" s="168">
        <v>1055.8</v>
      </c>
      <c r="H275" s="168">
        <v>1065</v>
      </c>
    </row>
    <row r="276" spans="1:8">
      <c r="A276" s="32">
        <v>2167</v>
      </c>
      <c r="B276" s="33">
        <v>1</v>
      </c>
      <c r="C276" s="34" t="s">
        <v>331</v>
      </c>
      <c r="D276" s="168">
        <v>712.42</v>
      </c>
      <c r="E276" s="168">
        <v>736.07</v>
      </c>
      <c r="F276" s="168">
        <v>740.8</v>
      </c>
      <c r="G276" s="168">
        <v>734.2</v>
      </c>
      <c r="H276" s="168">
        <v>707.8</v>
      </c>
    </row>
    <row r="277" spans="1:8">
      <c r="A277" s="32">
        <v>2168</v>
      </c>
      <c r="B277" s="33">
        <v>1</v>
      </c>
      <c r="C277" s="34" t="s">
        <v>332</v>
      </c>
      <c r="D277" s="168">
        <v>1019.07</v>
      </c>
      <c r="E277" s="168">
        <v>997.03</v>
      </c>
      <c r="F277" s="168">
        <v>1001</v>
      </c>
      <c r="G277" s="168">
        <v>1008</v>
      </c>
      <c r="H277" s="168">
        <v>1006.4</v>
      </c>
    </row>
    <row r="278" spans="1:8">
      <c r="A278" s="32">
        <v>2169</v>
      </c>
      <c r="B278" s="33">
        <v>1</v>
      </c>
      <c r="C278" s="34" t="s">
        <v>333</v>
      </c>
      <c r="D278" s="168">
        <v>795.42</v>
      </c>
      <c r="E278" s="168">
        <v>795.75</v>
      </c>
      <c r="F278" s="168">
        <v>794.8</v>
      </c>
      <c r="G278" s="168">
        <v>788.6</v>
      </c>
      <c r="H278" s="168">
        <v>798</v>
      </c>
    </row>
    <row r="279" spans="1:8">
      <c r="A279" s="32">
        <v>2170</v>
      </c>
      <c r="B279" s="33">
        <v>1</v>
      </c>
      <c r="C279" s="34" t="s">
        <v>334</v>
      </c>
      <c r="D279" s="168">
        <v>1293.69</v>
      </c>
      <c r="E279" s="168">
        <v>1305.92</v>
      </c>
      <c r="F279" s="168">
        <v>1304.2</v>
      </c>
      <c r="G279" s="168">
        <v>1286.8</v>
      </c>
      <c r="H279" s="168">
        <v>1281.4000000000001</v>
      </c>
    </row>
    <row r="280" spans="1:8">
      <c r="A280" s="32">
        <v>2171</v>
      </c>
      <c r="B280" s="33">
        <v>1</v>
      </c>
      <c r="C280" s="34" t="s">
        <v>335</v>
      </c>
      <c r="D280" s="168">
        <v>311.57</v>
      </c>
      <c r="E280" s="168">
        <v>301.22000000000003</v>
      </c>
      <c r="F280" s="168">
        <v>279.8</v>
      </c>
      <c r="G280" s="168">
        <v>269.60000000000002</v>
      </c>
      <c r="H280" s="168">
        <v>272.60000000000002</v>
      </c>
    </row>
    <row r="281" spans="1:8">
      <c r="A281" s="32">
        <v>2172</v>
      </c>
      <c r="B281" s="33">
        <v>1</v>
      </c>
      <c r="C281" s="34" t="s">
        <v>336</v>
      </c>
      <c r="D281" s="168">
        <v>912.14</v>
      </c>
      <c r="E281" s="168">
        <v>918.45</v>
      </c>
      <c r="F281" s="168">
        <v>903.6</v>
      </c>
      <c r="G281" s="168">
        <v>893</v>
      </c>
      <c r="H281" s="168">
        <v>865.4</v>
      </c>
    </row>
    <row r="282" spans="1:8">
      <c r="A282" s="32">
        <v>2174</v>
      </c>
      <c r="B282" s="33">
        <v>1</v>
      </c>
      <c r="C282" s="34" t="s">
        <v>337</v>
      </c>
      <c r="D282" s="168">
        <v>967.07</v>
      </c>
      <c r="E282" s="168">
        <v>982.31</v>
      </c>
      <c r="F282" s="168">
        <v>985.2</v>
      </c>
      <c r="G282" s="168">
        <v>986.2</v>
      </c>
      <c r="H282" s="168">
        <v>1032.8</v>
      </c>
    </row>
    <row r="283" spans="1:8">
      <c r="A283" s="32">
        <v>2176</v>
      </c>
      <c r="B283" s="33">
        <v>1</v>
      </c>
      <c r="C283" s="34" t="s">
        <v>338</v>
      </c>
      <c r="D283" s="168">
        <v>453.24</v>
      </c>
      <c r="E283" s="168">
        <v>473.53</v>
      </c>
      <c r="F283" s="168">
        <v>484.4</v>
      </c>
      <c r="G283" s="168">
        <v>484.4</v>
      </c>
      <c r="H283" s="168">
        <v>482</v>
      </c>
    </row>
    <row r="284" spans="1:8">
      <c r="A284" s="32">
        <v>2180</v>
      </c>
      <c r="B284" s="33">
        <v>1</v>
      </c>
      <c r="C284" s="34" t="s">
        <v>339</v>
      </c>
      <c r="D284" s="168">
        <v>734.14</v>
      </c>
      <c r="E284" s="168">
        <v>740.28</v>
      </c>
      <c r="F284" s="168">
        <v>713.4</v>
      </c>
      <c r="G284" s="168">
        <v>712.4</v>
      </c>
      <c r="H284" s="168">
        <v>702.6</v>
      </c>
    </row>
    <row r="285" spans="1:8">
      <c r="A285" s="32">
        <v>2184</v>
      </c>
      <c r="B285" s="33">
        <v>1</v>
      </c>
      <c r="C285" s="34" t="s">
        <v>340</v>
      </c>
      <c r="D285" s="168">
        <v>1271.8499999999999</v>
      </c>
      <c r="E285" s="168">
        <v>1310.69</v>
      </c>
      <c r="F285" s="168">
        <v>1302.4000000000001</v>
      </c>
      <c r="G285" s="168">
        <v>1305.4000000000001</v>
      </c>
      <c r="H285" s="168">
        <v>1257.8</v>
      </c>
    </row>
    <row r="286" spans="1:8">
      <c r="A286" s="32">
        <v>2190</v>
      </c>
      <c r="B286" s="33">
        <v>1</v>
      </c>
      <c r="C286" s="34" t="s">
        <v>12</v>
      </c>
      <c r="D286" s="168">
        <v>876.42</v>
      </c>
      <c r="E286" s="168">
        <v>865.06</v>
      </c>
      <c r="F286" s="168">
        <v>835.6</v>
      </c>
      <c r="G286" s="168">
        <v>842.4</v>
      </c>
      <c r="H286" s="168">
        <v>847.6</v>
      </c>
    </row>
    <row r="287" spans="1:8">
      <c r="A287" s="32">
        <v>2198</v>
      </c>
      <c r="B287" s="33">
        <v>1</v>
      </c>
      <c r="C287" s="34" t="s">
        <v>3</v>
      </c>
      <c r="D287" s="168">
        <v>622.83000000000004</v>
      </c>
      <c r="E287" s="168">
        <v>643.05999999999995</v>
      </c>
      <c r="F287" s="168">
        <v>677.6</v>
      </c>
      <c r="G287" s="168">
        <v>598.4</v>
      </c>
      <c r="H287" s="168">
        <v>590.79999999999995</v>
      </c>
    </row>
    <row r="288" spans="1:8">
      <c r="A288" s="32">
        <v>2215</v>
      </c>
      <c r="B288" s="33">
        <v>1</v>
      </c>
      <c r="C288" s="34" t="s">
        <v>341</v>
      </c>
      <c r="D288" s="168">
        <v>339.1</v>
      </c>
      <c r="E288" s="168">
        <v>318.98</v>
      </c>
      <c r="F288" s="168">
        <v>323.8</v>
      </c>
      <c r="G288" s="168">
        <v>315</v>
      </c>
      <c r="H288" s="168">
        <v>312</v>
      </c>
    </row>
    <row r="289" spans="1:8">
      <c r="A289" s="32">
        <v>2310</v>
      </c>
      <c r="B289" s="33">
        <v>1</v>
      </c>
      <c r="C289" s="34" t="s">
        <v>342</v>
      </c>
      <c r="D289" s="168">
        <v>1321.4</v>
      </c>
      <c r="E289" s="168">
        <v>1324.15</v>
      </c>
      <c r="F289" s="168">
        <v>1331.6</v>
      </c>
      <c r="G289" s="168">
        <v>1326.2</v>
      </c>
      <c r="H289" s="168">
        <v>1330.4</v>
      </c>
    </row>
    <row r="290" spans="1:8">
      <c r="A290" s="32">
        <v>2311</v>
      </c>
      <c r="B290" s="33">
        <v>1</v>
      </c>
      <c r="C290" s="34" t="s">
        <v>343</v>
      </c>
      <c r="D290" s="168">
        <v>473.17</v>
      </c>
      <c r="E290" s="168">
        <v>455.07</v>
      </c>
      <c r="F290" s="168">
        <v>468.4</v>
      </c>
      <c r="G290" s="168">
        <v>475.4</v>
      </c>
      <c r="H290" s="168">
        <v>465.6</v>
      </c>
    </row>
    <row r="291" spans="1:8">
      <c r="A291" s="32">
        <v>2342</v>
      </c>
      <c r="B291" s="33">
        <v>1</v>
      </c>
      <c r="C291" s="34" t="s">
        <v>11</v>
      </c>
      <c r="D291" s="168">
        <v>803.06</v>
      </c>
      <c r="E291" s="168">
        <v>786</v>
      </c>
      <c r="F291" s="168">
        <v>786.2</v>
      </c>
      <c r="G291" s="168">
        <v>792.8</v>
      </c>
      <c r="H291" s="168">
        <v>783.8</v>
      </c>
    </row>
    <row r="292" spans="1:8">
      <c r="A292" s="32">
        <v>2358</v>
      </c>
      <c r="B292" s="33">
        <v>1</v>
      </c>
      <c r="C292" s="34" t="s">
        <v>344</v>
      </c>
      <c r="D292" s="168">
        <v>217.58</v>
      </c>
      <c r="E292" s="168">
        <v>208.25</v>
      </c>
      <c r="F292" s="168">
        <v>210.8</v>
      </c>
      <c r="G292" s="168">
        <v>205.8</v>
      </c>
      <c r="H292" s="168">
        <v>207.4</v>
      </c>
    </row>
    <row r="293" spans="1:8">
      <c r="A293" s="32">
        <v>2364</v>
      </c>
      <c r="B293" s="33">
        <v>1</v>
      </c>
      <c r="C293" s="34" t="s">
        <v>345</v>
      </c>
      <c r="D293" s="168">
        <v>706.22</v>
      </c>
      <c r="E293" s="168">
        <v>702.55</v>
      </c>
      <c r="F293" s="168">
        <v>682.6</v>
      </c>
      <c r="G293" s="168">
        <v>682.6</v>
      </c>
      <c r="H293" s="168">
        <v>653.6</v>
      </c>
    </row>
    <row r="294" spans="1:8">
      <c r="A294" s="32">
        <v>2365</v>
      </c>
      <c r="B294" s="33">
        <v>1</v>
      </c>
      <c r="C294" s="34" t="s">
        <v>4</v>
      </c>
      <c r="D294" s="168">
        <v>855.78</v>
      </c>
      <c r="E294" s="168">
        <v>855.28</v>
      </c>
      <c r="F294" s="168">
        <v>855.2</v>
      </c>
      <c r="G294" s="168">
        <v>852</v>
      </c>
      <c r="H294" s="168">
        <v>823.4</v>
      </c>
    </row>
    <row r="295" spans="1:8">
      <c r="A295" s="32">
        <v>2396</v>
      </c>
      <c r="B295" s="33">
        <v>1</v>
      </c>
      <c r="C295" s="34" t="s">
        <v>346</v>
      </c>
      <c r="D295" s="168">
        <v>858.85</v>
      </c>
      <c r="E295" s="168">
        <v>849.21</v>
      </c>
      <c r="F295" s="168">
        <v>869.4</v>
      </c>
      <c r="G295" s="168">
        <v>845.4</v>
      </c>
      <c r="H295" s="168">
        <v>853.8</v>
      </c>
    </row>
    <row r="296" spans="1:8">
      <c r="A296" s="32">
        <v>2397</v>
      </c>
      <c r="B296" s="33">
        <v>1</v>
      </c>
      <c r="C296" s="34" t="s">
        <v>347</v>
      </c>
      <c r="D296" s="168">
        <v>1136.9100000000001</v>
      </c>
      <c r="E296" s="168">
        <v>1142.79</v>
      </c>
      <c r="F296" s="168">
        <v>1138.5999999999999</v>
      </c>
      <c r="G296" s="168">
        <v>1138.5999999999999</v>
      </c>
      <c r="H296" s="168">
        <v>1114.8</v>
      </c>
    </row>
    <row r="297" spans="1:8">
      <c r="A297" s="32">
        <v>2448</v>
      </c>
      <c r="B297" s="33">
        <v>1</v>
      </c>
      <c r="C297" s="34" t="s">
        <v>348</v>
      </c>
      <c r="D297" s="168">
        <v>823.53</v>
      </c>
      <c r="E297" s="168">
        <v>863.65</v>
      </c>
      <c r="F297" s="168">
        <v>835.6</v>
      </c>
      <c r="G297" s="168">
        <v>829.4</v>
      </c>
      <c r="H297" s="168">
        <v>814</v>
      </c>
    </row>
    <row r="298" spans="1:8">
      <c r="A298" s="32">
        <v>2527</v>
      </c>
      <c r="B298" s="33">
        <v>1</v>
      </c>
      <c r="C298" s="34" t="s">
        <v>349</v>
      </c>
      <c r="D298" s="168">
        <v>299.38</v>
      </c>
      <c r="E298" s="168">
        <v>293.63</v>
      </c>
      <c r="F298" s="168">
        <v>264</v>
      </c>
      <c r="G298" s="168">
        <v>283.2</v>
      </c>
      <c r="H298" s="168">
        <v>258.39999999999998</v>
      </c>
    </row>
    <row r="299" spans="1:8">
      <c r="A299" s="32">
        <v>2534</v>
      </c>
      <c r="B299" s="33">
        <v>1</v>
      </c>
      <c r="C299" s="34" t="s">
        <v>350</v>
      </c>
      <c r="D299" s="168">
        <v>802.51</v>
      </c>
      <c r="E299" s="168">
        <v>761.23</v>
      </c>
      <c r="F299" s="168">
        <v>750.6</v>
      </c>
      <c r="G299" s="168">
        <v>753.4</v>
      </c>
      <c r="H299" s="168">
        <v>753.6</v>
      </c>
    </row>
    <row r="300" spans="1:8">
      <c r="A300" s="32">
        <v>2536</v>
      </c>
      <c r="B300" s="33">
        <v>1</v>
      </c>
      <c r="C300" s="34" t="s">
        <v>351</v>
      </c>
      <c r="D300" s="168">
        <v>223.13</v>
      </c>
      <c r="E300" s="168">
        <v>216.75</v>
      </c>
      <c r="F300" s="168">
        <v>235.8</v>
      </c>
      <c r="G300" s="168">
        <v>228.2</v>
      </c>
      <c r="H300" s="168">
        <v>234</v>
      </c>
    </row>
    <row r="301" spans="1:8">
      <c r="A301" s="32">
        <v>2580</v>
      </c>
      <c r="B301" s="33">
        <v>1</v>
      </c>
      <c r="C301" s="34" t="s">
        <v>352</v>
      </c>
      <c r="D301" s="168">
        <v>824.62</v>
      </c>
      <c r="E301" s="168">
        <v>807.62</v>
      </c>
      <c r="F301" s="168">
        <v>815.4</v>
      </c>
      <c r="G301" s="168">
        <v>828.4</v>
      </c>
      <c r="H301" s="168">
        <v>817</v>
      </c>
    </row>
    <row r="302" spans="1:8">
      <c r="A302" s="32">
        <v>2609</v>
      </c>
      <c r="B302" s="33">
        <v>1</v>
      </c>
      <c r="C302" s="34" t="s">
        <v>353</v>
      </c>
      <c r="D302" s="168">
        <v>470.26</v>
      </c>
      <c r="E302" s="168">
        <v>441.19</v>
      </c>
      <c r="F302" s="168">
        <v>467.4</v>
      </c>
      <c r="G302" s="168">
        <v>439</v>
      </c>
      <c r="H302" s="168">
        <v>460.6</v>
      </c>
    </row>
    <row r="303" spans="1:8">
      <c r="A303" s="32">
        <v>2683</v>
      </c>
      <c r="B303" s="33">
        <v>1</v>
      </c>
      <c r="C303" s="34" t="s">
        <v>354</v>
      </c>
      <c r="D303" s="168">
        <v>467.14</v>
      </c>
      <c r="E303" s="168">
        <v>464.37</v>
      </c>
      <c r="F303" s="168">
        <v>429.2</v>
      </c>
      <c r="G303" s="168">
        <v>429.2</v>
      </c>
      <c r="H303" s="168">
        <v>418</v>
      </c>
    </row>
    <row r="304" spans="1:8">
      <c r="A304" s="32">
        <v>2687</v>
      </c>
      <c r="B304" s="33">
        <v>1</v>
      </c>
      <c r="C304" s="34" t="s">
        <v>355</v>
      </c>
      <c r="D304" s="168">
        <v>1184.3499999999999</v>
      </c>
      <c r="E304" s="168">
        <v>1190.42</v>
      </c>
      <c r="F304" s="168">
        <v>1220.2</v>
      </c>
      <c r="G304" s="168">
        <v>1193</v>
      </c>
      <c r="H304" s="168">
        <v>1258.4000000000001</v>
      </c>
    </row>
    <row r="305" spans="1:8">
      <c r="A305" s="32">
        <v>2689</v>
      </c>
      <c r="B305" s="33">
        <v>1</v>
      </c>
      <c r="C305" s="34" t="s">
        <v>356</v>
      </c>
      <c r="D305" s="168">
        <v>1228.44</v>
      </c>
      <c r="E305" s="168">
        <v>1222.01</v>
      </c>
      <c r="F305" s="168">
        <v>1188.2</v>
      </c>
      <c r="G305" s="168">
        <v>1194</v>
      </c>
      <c r="H305" s="168">
        <v>1181.2</v>
      </c>
    </row>
    <row r="306" spans="1:8">
      <c r="A306" s="32">
        <v>2711</v>
      </c>
      <c r="B306" s="33">
        <v>1</v>
      </c>
      <c r="C306" s="34" t="s">
        <v>357</v>
      </c>
      <c r="D306" s="168">
        <v>1029.0999999999999</v>
      </c>
      <c r="E306" s="168">
        <v>997.02</v>
      </c>
      <c r="F306" s="168">
        <v>994</v>
      </c>
      <c r="G306" s="168">
        <v>1014.2</v>
      </c>
      <c r="H306" s="168">
        <v>1000</v>
      </c>
    </row>
    <row r="307" spans="1:8">
      <c r="A307" s="32">
        <v>2752</v>
      </c>
      <c r="B307" s="33">
        <v>1</v>
      </c>
      <c r="C307" s="34" t="s">
        <v>358</v>
      </c>
      <c r="D307" s="168">
        <v>1895.84</v>
      </c>
      <c r="E307" s="168">
        <v>1895.12</v>
      </c>
      <c r="F307" s="168">
        <v>1869.8</v>
      </c>
      <c r="G307" s="168">
        <v>1914</v>
      </c>
      <c r="H307" s="168">
        <v>1885</v>
      </c>
    </row>
    <row r="308" spans="1:8">
      <c r="A308" s="32">
        <v>2753</v>
      </c>
      <c r="B308" s="33">
        <v>1</v>
      </c>
      <c r="C308" s="34" t="s">
        <v>359</v>
      </c>
      <c r="D308" s="168">
        <v>1018.2</v>
      </c>
      <c r="E308" s="168">
        <v>1002.64</v>
      </c>
      <c r="F308" s="168">
        <v>974.4</v>
      </c>
      <c r="G308" s="168">
        <v>975.6</v>
      </c>
      <c r="H308" s="168">
        <v>978</v>
      </c>
    </row>
    <row r="309" spans="1:8">
      <c r="A309" s="32">
        <v>2754</v>
      </c>
      <c r="B309" s="33">
        <v>1</v>
      </c>
      <c r="C309" s="34" t="s">
        <v>360</v>
      </c>
      <c r="D309" s="168">
        <v>529.95000000000005</v>
      </c>
      <c r="E309" s="168">
        <v>498.39</v>
      </c>
      <c r="F309" s="168">
        <v>550.20000000000005</v>
      </c>
      <c r="G309" s="168">
        <v>544.79999999999995</v>
      </c>
      <c r="H309" s="168">
        <v>530.79999999999995</v>
      </c>
    </row>
    <row r="310" spans="1:8">
      <c r="A310" s="32">
        <v>2759</v>
      </c>
      <c r="B310" s="33">
        <v>1</v>
      </c>
      <c r="C310" s="34" t="s">
        <v>361</v>
      </c>
      <c r="D310" s="168">
        <v>293.45</v>
      </c>
      <c r="E310" s="168">
        <v>272.5</v>
      </c>
      <c r="F310" s="168">
        <v>267.60000000000002</v>
      </c>
      <c r="G310" s="168">
        <v>327.8</v>
      </c>
      <c r="H310" s="168">
        <v>267.8</v>
      </c>
    </row>
    <row r="311" spans="1:8">
      <c r="A311" s="32">
        <v>2769</v>
      </c>
      <c r="B311" s="33">
        <v>1</v>
      </c>
      <c r="C311" s="34" t="s">
        <v>362</v>
      </c>
      <c r="D311" s="168">
        <v>1095.18</v>
      </c>
      <c r="E311" s="168">
        <v>1108.49</v>
      </c>
      <c r="F311" s="168">
        <v>1143.2</v>
      </c>
      <c r="G311" s="168">
        <v>1149</v>
      </c>
      <c r="H311" s="168">
        <v>1139.8</v>
      </c>
    </row>
    <row r="312" spans="1:8">
      <c r="A312" s="32">
        <v>2805</v>
      </c>
      <c r="B312" s="33">
        <v>1</v>
      </c>
      <c r="C312" s="34" t="s">
        <v>363</v>
      </c>
      <c r="D312" s="168">
        <v>1204.17</v>
      </c>
      <c r="E312" s="168">
        <v>1238.0899999999999</v>
      </c>
      <c r="F312" s="168">
        <v>1230</v>
      </c>
      <c r="G312" s="168">
        <v>1230</v>
      </c>
      <c r="H312" s="168">
        <v>1237.2</v>
      </c>
    </row>
    <row r="313" spans="1:8">
      <c r="A313" s="32">
        <v>2835</v>
      </c>
      <c r="B313" s="33">
        <v>1</v>
      </c>
      <c r="C313" s="34" t="s">
        <v>364</v>
      </c>
      <c r="D313" s="168">
        <v>638.32000000000005</v>
      </c>
      <c r="E313" s="168">
        <v>668.04</v>
      </c>
      <c r="F313" s="168">
        <v>682.2</v>
      </c>
      <c r="G313" s="168">
        <v>655</v>
      </c>
      <c r="H313" s="168">
        <v>610.6</v>
      </c>
    </row>
    <row r="314" spans="1:8">
      <c r="A314" s="32">
        <v>2853</v>
      </c>
      <c r="B314" s="33">
        <v>1</v>
      </c>
      <c r="C314" s="34" t="s">
        <v>365</v>
      </c>
      <c r="D314" s="168">
        <v>827.85</v>
      </c>
      <c r="E314" s="168">
        <v>844.57</v>
      </c>
      <c r="F314" s="168">
        <v>843.8</v>
      </c>
      <c r="G314" s="168">
        <v>849.4</v>
      </c>
      <c r="H314" s="168">
        <v>830</v>
      </c>
    </row>
    <row r="315" spans="1:8">
      <c r="A315" s="32">
        <v>2854</v>
      </c>
      <c r="B315" s="33">
        <v>1</v>
      </c>
      <c r="C315" s="34" t="s">
        <v>366</v>
      </c>
      <c r="D315" s="168">
        <v>533.97</v>
      </c>
      <c r="E315" s="168">
        <v>534.85</v>
      </c>
      <c r="F315" s="168">
        <v>563.6</v>
      </c>
      <c r="G315" s="168">
        <v>521.4</v>
      </c>
      <c r="H315" s="168">
        <v>507</v>
      </c>
    </row>
    <row r="316" spans="1:8">
      <c r="A316" s="32">
        <v>2856</v>
      </c>
      <c r="B316" s="33">
        <v>1</v>
      </c>
      <c r="C316" s="34" t="s">
        <v>367</v>
      </c>
      <c r="D316" s="168">
        <v>350.25</v>
      </c>
      <c r="E316" s="168">
        <v>353.98</v>
      </c>
      <c r="F316" s="168">
        <v>328.8</v>
      </c>
      <c r="G316" s="168">
        <v>335</v>
      </c>
      <c r="H316" s="168">
        <v>332.8</v>
      </c>
    </row>
    <row r="317" spans="1:8">
      <c r="A317" s="32">
        <v>2859</v>
      </c>
      <c r="B317" s="33">
        <v>1</v>
      </c>
      <c r="C317" s="34" t="s">
        <v>368</v>
      </c>
      <c r="D317" s="168">
        <v>1748.73</v>
      </c>
      <c r="E317" s="168">
        <v>1715.64</v>
      </c>
      <c r="F317" s="168">
        <v>1733.4</v>
      </c>
      <c r="G317" s="168">
        <v>1750</v>
      </c>
      <c r="H317" s="168">
        <v>1752.4</v>
      </c>
    </row>
    <row r="318" spans="1:8">
      <c r="A318" s="32">
        <v>2860</v>
      </c>
      <c r="B318" s="33">
        <v>1</v>
      </c>
      <c r="C318" s="34" t="s">
        <v>369</v>
      </c>
      <c r="D318" s="168">
        <v>1354.53</v>
      </c>
      <c r="E318" s="168">
        <v>1317.77</v>
      </c>
      <c r="F318" s="168">
        <v>1298.2</v>
      </c>
      <c r="G318" s="168">
        <v>1335.4</v>
      </c>
      <c r="H318" s="168">
        <v>1313</v>
      </c>
    </row>
    <row r="319" spans="1:8">
      <c r="A319" s="32">
        <v>2884</v>
      </c>
      <c r="B319" s="33">
        <v>1</v>
      </c>
      <c r="C319" s="34" t="s">
        <v>370</v>
      </c>
      <c r="D319" s="168">
        <v>430.11</v>
      </c>
      <c r="E319" s="168">
        <v>425.17</v>
      </c>
      <c r="F319" s="168">
        <v>424.2</v>
      </c>
      <c r="G319" s="168">
        <v>407.6</v>
      </c>
      <c r="H319" s="168">
        <v>375.2</v>
      </c>
    </row>
    <row r="320" spans="1:8">
      <c r="A320" s="32">
        <v>2886</v>
      </c>
      <c r="B320" s="33">
        <v>1</v>
      </c>
      <c r="C320" s="34" t="s">
        <v>371</v>
      </c>
      <c r="D320" s="168">
        <v>381.69</v>
      </c>
      <c r="E320" s="168">
        <v>348.36</v>
      </c>
      <c r="F320" s="168">
        <v>373.4</v>
      </c>
      <c r="G320" s="168">
        <v>334.6</v>
      </c>
      <c r="H320" s="168">
        <v>338.8</v>
      </c>
    </row>
    <row r="321" spans="1:8">
      <c r="A321" s="32">
        <v>2888</v>
      </c>
      <c r="B321" s="33">
        <v>1</v>
      </c>
      <c r="C321" s="34" t="s">
        <v>372</v>
      </c>
      <c r="D321" s="168">
        <v>362.06</v>
      </c>
      <c r="E321" s="168">
        <v>353.55</v>
      </c>
      <c r="F321" s="168">
        <v>350.4</v>
      </c>
      <c r="G321" s="168">
        <v>350.4</v>
      </c>
      <c r="H321" s="168">
        <v>365.6</v>
      </c>
    </row>
    <row r="322" spans="1:8">
      <c r="A322" s="32">
        <v>2889</v>
      </c>
      <c r="B322" s="33">
        <v>1</v>
      </c>
      <c r="C322" s="34" t="s">
        <v>373</v>
      </c>
      <c r="D322" s="168">
        <v>752.68</v>
      </c>
      <c r="E322" s="168">
        <v>754.44</v>
      </c>
      <c r="F322" s="168">
        <v>777.2</v>
      </c>
      <c r="G322" s="168">
        <v>777.2</v>
      </c>
      <c r="H322" s="168">
        <v>779.2</v>
      </c>
    </row>
    <row r="323" spans="1:8">
      <c r="A323" s="32">
        <v>2890</v>
      </c>
      <c r="B323" s="33">
        <v>1</v>
      </c>
      <c r="C323" s="34" t="s">
        <v>374</v>
      </c>
      <c r="D323" s="168">
        <v>562.82000000000005</v>
      </c>
      <c r="E323" s="168">
        <v>544.41999999999996</v>
      </c>
      <c r="F323" s="168">
        <v>539.20000000000005</v>
      </c>
      <c r="G323" s="168">
        <v>544.20000000000005</v>
      </c>
      <c r="H323" s="168">
        <v>523.6</v>
      </c>
    </row>
    <row r="324" spans="1:8">
      <c r="A324" s="32">
        <v>2895</v>
      </c>
      <c r="B324" s="33">
        <v>1</v>
      </c>
      <c r="C324" s="34" t="s">
        <v>375</v>
      </c>
      <c r="D324" s="168">
        <v>1356.54</v>
      </c>
      <c r="E324" s="168">
        <v>1342.31</v>
      </c>
      <c r="F324" s="168">
        <v>1327.2</v>
      </c>
      <c r="G324" s="168">
        <v>1327.2</v>
      </c>
      <c r="H324" s="168">
        <v>1317</v>
      </c>
    </row>
    <row r="325" spans="1:8">
      <c r="A325" s="32">
        <v>2897</v>
      </c>
      <c r="B325" s="33">
        <v>1</v>
      </c>
      <c r="C325" s="34" t="s">
        <v>376</v>
      </c>
      <c r="D325" s="168">
        <v>1171.56</v>
      </c>
      <c r="E325" s="168">
        <v>1199.9100000000001</v>
      </c>
      <c r="F325" s="168">
        <v>1232.5999999999999</v>
      </c>
      <c r="G325" s="168">
        <v>1215</v>
      </c>
      <c r="H325" s="168">
        <v>1223.8</v>
      </c>
    </row>
    <row r="326" spans="1:8">
      <c r="A326" s="32">
        <v>2898</v>
      </c>
      <c r="B326" s="33">
        <v>1</v>
      </c>
      <c r="C326" s="34" t="s">
        <v>377</v>
      </c>
      <c r="D326" s="168">
        <v>452.51</v>
      </c>
      <c r="E326" s="168">
        <v>437.34</v>
      </c>
      <c r="F326" s="168">
        <v>436.4</v>
      </c>
      <c r="G326" s="168">
        <v>436.4</v>
      </c>
      <c r="H326" s="168">
        <v>416.4</v>
      </c>
    </row>
    <row r="327" spans="1:8">
      <c r="A327" s="32">
        <v>2899</v>
      </c>
      <c r="B327" s="33">
        <v>1</v>
      </c>
      <c r="C327" s="34" t="s">
        <v>378</v>
      </c>
      <c r="D327" s="168">
        <v>1607.54</v>
      </c>
      <c r="E327" s="168">
        <v>1568</v>
      </c>
      <c r="F327" s="168">
        <v>1549.6</v>
      </c>
      <c r="G327" s="168">
        <v>1549.6</v>
      </c>
      <c r="H327" s="168">
        <v>1504.8</v>
      </c>
    </row>
    <row r="328" spans="1:8">
      <c r="A328" s="32">
        <v>2902</v>
      </c>
      <c r="B328" s="33">
        <v>1</v>
      </c>
      <c r="C328" s="34" t="s">
        <v>9</v>
      </c>
      <c r="D328" s="168">
        <v>607.95000000000005</v>
      </c>
      <c r="E328" s="168">
        <v>620.88</v>
      </c>
      <c r="F328" s="168">
        <v>627.6</v>
      </c>
      <c r="G328" s="168">
        <v>627.6</v>
      </c>
      <c r="H328" s="168">
        <v>658.8</v>
      </c>
    </row>
    <row r="329" spans="1:8">
      <c r="A329" s="32">
        <v>2903</v>
      </c>
      <c r="B329" s="33">
        <v>1</v>
      </c>
      <c r="C329" s="34" t="s">
        <v>379</v>
      </c>
      <c r="D329" s="168">
        <v>531.19000000000005</v>
      </c>
      <c r="E329" s="168">
        <v>516.59</v>
      </c>
      <c r="F329" s="168">
        <v>519</v>
      </c>
      <c r="G329" s="168">
        <v>515.6</v>
      </c>
      <c r="H329" s="168">
        <v>495.4</v>
      </c>
    </row>
    <row r="330" spans="1:8">
      <c r="A330" s="32">
        <v>2904</v>
      </c>
      <c r="B330" s="33">
        <v>1</v>
      </c>
      <c r="C330" s="34" t="s">
        <v>380</v>
      </c>
      <c r="D330" s="168">
        <v>826.99</v>
      </c>
      <c r="E330" s="168">
        <v>831.8</v>
      </c>
      <c r="F330" s="168">
        <v>795.4</v>
      </c>
      <c r="G330" s="168">
        <v>814</v>
      </c>
      <c r="H330" s="168">
        <v>775.6</v>
      </c>
    </row>
    <row r="331" spans="1:8">
      <c r="A331" s="32">
        <v>2905</v>
      </c>
      <c r="B331" s="33">
        <v>1</v>
      </c>
      <c r="C331" s="34" t="s">
        <v>381</v>
      </c>
      <c r="D331" s="168">
        <v>1976.09</v>
      </c>
      <c r="E331" s="168">
        <v>2049.25</v>
      </c>
      <c r="F331" s="168">
        <v>2049.4</v>
      </c>
      <c r="G331" s="168">
        <v>2063.8000000000002</v>
      </c>
      <c r="H331" s="168">
        <v>2142</v>
      </c>
    </row>
    <row r="332" spans="1:8">
      <c r="A332" s="32">
        <v>2906</v>
      </c>
      <c r="B332" s="33">
        <v>1</v>
      </c>
      <c r="C332" s="34" t="s">
        <v>382</v>
      </c>
      <c r="D332" s="168">
        <v>403.41</v>
      </c>
      <c r="E332" s="168">
        <v>406.49</v>
      </c>
      <c r="F332" s="168">
        <v>404.4</v>
      </c>
      <c r="G332" s="168">
        <v>416.6</v>
      </c>
      <c r="H332" s="168">
        <v>406.8</v>
      </c>
    </row>
    <row r="333" spans="1:8">
      <c r="A333" s="32">
        <v>2907</v>
      </c>
      <c r="B333" s="33">
        <v>1</v>
      </c>
      <c r="C333" s="34" t="s">
        <v>383</v>
      </c>
      <c r="D333" s="168">
        <v>262.72000000000003</v>
      </c>
      <c r="E333" s="168">
        <v>295.55</v>
      </c>
      <c r="F333" s="168">
        <v>306.2</v>
      </c>
      <c r="G333" s="168">
        <v>325</v>
      </c>
      <c r="H333" s="168">
        <v>316.2</v>
      </c>
    </row>
    <row r="334" spans="1:8">
      <c r="A334" s="32">
        <v>2908</v>
      </c>
      <c r="B334" s="33">
        <v>1</v>
      </c>
      <c r="C334" s="34" t="s">
        <v>384</v>
      </c>
      <c r="D334" s="168">
        <v>458.33</v>
      </c>
      <c r="E334" s="168">
        <v>471.64</v>
      </c>
      <c r="F334" s="168">
        <v>492.4</v>
      </c>
      <c r="G334" s="168">
        <v>475.4</v>
      </c>
      <c r="H334" s="168">
        <v>504.4</v>
      </c>
    </row>
    <row r="335" spans="1:8"/>
    <row r="336" spans="1:8">
      <c r="D336" s="3">
        <f>SUM(D3:D335)</f>
        <v>851876.1999999996</v>
      </c>
      <c r="E336" s="3">
        <f>SUM(E3:E335)</f>
        <v>864733.09000000008</v>
      </c>
      <c r="F336" s="3">
        <f t="shared" ref="F336:H336" si="0">SUM(F3:F335)</f>
        <v>868462.49999999953</v>
      </c>
      <c r="G336" s="3">
        <f t="shared" si="0"/>
        <v>865496.7999999997</v>
      </c>
      <c r="H336" s="3">
        <f t="shared" si="0"/>
        <v>867917.15000000026</v>
      </c>
    </row>
    <row r="337" spans="1:1"/>
    <row r="338" spans="1:1">
      <c r="A338" s="10" t="s">
        <v>746</v>
      </c>
    </row>
    <row r="339" spans="1:1" hidden="1"/>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7"/>
  <sheetViews>
    <sheetView workbookViewId="0">
      <pane xSplit="2" ySplit="2" topLeftCell="C318" activePane="bottomRight" state="frozen"/>
      <selection pane="topRight" activeCell="C1" sqref="C1"/>
      <selection pane="bottomLeft" activeCell="A3" sqref="A3"/>
      <selection pane="bottomRight" activeCell="A2" sqref="A2"/>
    </sheetView>
  </sheetViews>
  <sheetFormatPr defaultColWidth="0" defaultRowHeight="15" zeroHeight="1"/>
  <cols>
    <col min="1" max="1" width="8.85546875" customWidth="1"/>
    <col min="2" max="2" width="9.140625" customWidth="1"/>
    <col min="3" max="3" width="15.28515625" customWidth="1"/>
    <col min="4" max="4" width="14.28515625" customWidth="1"/>
    <col min="5" max="11" width="0" hidden="1" customWidth="1"/>
    <col min="12" max="16384" width="8.85546875" hidden="1"/>
  </cols>
  <sheetData>
    <row r="1" spans="1:4" ht="15.75">
      <c r="A1" s="69" t="s">
        <v>747</v>
      </c>
      <c r="D1" s="166" t="s">
        <v>924</v>
      </c>
    </row>
    <row r="2" spans="1:4">
      <c r="A2" s="39" t="s">
        <v>386</v>
      </c>
      <c r="B2" s="39" t="s">
        <v>52</v>
      </c>
      <c r="C2" s="165" t="s">
        <v>923</v>
      </c>
      <c r="D2" s="39" t="s">
        <v>1000</v>
      </c>
    </row>
    <row r="3" spans="1:4">
      <c r="A3" s="37">
        <v>1</v>
      </c>
      <c r="B3" s="37">
        <v>1</v>
      </c>
      <c r="C3" s="38">
        <v>46.57</v>
      </c>
      <c r="D3" s="38">
        <f>+C3+1</f>
        <v>47.57</v>
      </c>
    </row>
    <row r="4" spans="1:4">
      <c r="A4" s="42">
        <v>1.2</v>
      </c>
      <c r="B4" s="37">
        <v>3</v>
      </c>
      <c r="C4" s="38">
        <v>54.17</v>
      </c>
      <c r="D4" s="38">
        <f t="shared" ref="D4:D67" si="0">+C4+1</f>
        <v>55.17</v>
      </c>
    </row>
    <row r="5" spans="1:4">
      <c r="A5" s="37">
        <v>2</v>
      </c>
      <c r="B5" s="37">
        <v>1</v>
      </c>
      <c r="C5" s="38">
        <v>29.48</v>
      </c>
      <c r="D5" s="38">
        <f t="shared" si="0"/>
        <v>30.48</v>
      </c>
    </row>
    <row r="6" spans="1:4">
      <c r="A6" s="37">
        <v>4</v>
      </c>
      <c r="B6" s="37">
        <v>1</v>
      </c>
      <c r="C6" s="38">
        <v>43.05</v>
      </c>
      <c r="D6" s="38">
        <f t="shared" si="0"/>
        <v>44.05</v>
      </c>
    </row>
    <row r="7" spans="1:4">
      <c r="A7" s="37">
        <v>6</v>
      </c>
      <c r="B7" s="37">
        <v>3</v>
      </c>
      <c r="C7" s="38">
        <v>42.92</v>
      </c>
      <c r="D7" s="38">
        <f t="shared" si="0"/>
        <v>43.92</v>
      </c>
    </row>
    <row r="8" spans="1:4">
      <c r="A8" s="37">
        <v>11</v>
      </c>
      <c r="B8" s="37">
        <v>1</v>
      </c>
      <c r="C8" s="38">
        <v>40.17</v>
      </c>
      <c r="D8" s="38">
        <f t="shared" si="0"/>
        <v>41.17</v>
      </c>
    </row>
    <row r="9" spans="1:4">
      <c r="A9" s="37">
        <v>12</v>
      </c>
      <c r="B9" s="37">
        <v>1</v>
      </c>
      <c r="C9" s="38">
        <v>35.78</v>
      </c>
      <c r="D9" s="38">
        <f t="shared" si="0"/>
        <v>36.78</v>
      </c>
    </row>
    <row r="10" spans="1:4">
      <c r="A10" s="37">
        <v>13</v>
      </c>
      <c r="B10" s="37">
        <v>1</v>
      </c>
      <c r="C10" s="38">
        <v>48.61</v>
      </c>
      <c r="D10" s="38">
        <f t="shared" si="0"/>
        <v>49.61</v>
      </c>
    </row>
    <row r="11" spans="1:4">
      <c r="A11" s="37">
        <v>14</v>
      </c>
      <c r="B11" s="37">
        <v>1</v>
      </c>
      <c r="C11" s="38">
        <v>50.7</v>
      </c>
      <c r="D11" s="38">
        <f t="shared" si="0"/>
        <v>51.7</v>
      </c>
    </row>
    <row r="12" spans="1:4">
      <c r="A12" s="37">
        <v>15</v>
      </c>
      <c r="B12" s="37">
        <v>1</v>
      </c>
      <c r="C12" s="38">
        <v>34.53</v>
      </c>
      <c r="D12" s="38">
        <f t="shared" si="0"/>
        <v>35.53</v>
      </c>
    </row>
    <row r="13" spans="1:4">
      <c r="A13" s="37">
        <v>16</v>
      </c>
      <c r="B13" s="37">
        <v>1</v>
      </c>
      <c r="C13" s="38">
        <v>33.840000000000003</v>
      </c>
      <c r="D13" s="38">
        <f t="shared" si="0"/>
        <v>34.840000000000003</v>
      </c>
    </row>
    <row r="14" spans="1:4">
      <c r="A14" s="37">
        <v>22</v>
      </c>
      <c r="B14" s="37">
        <v>1</v>
      </c>
      <c r="C14" s="38">
        <v>40.24</v>
      </c>
      <c r="D14" s="38">
        <f t="shared" si="0"/>
        <v>41.24</v>
      </c>
    </row>
    <row r="15" spans="1:4">
      <c r="A15" s="37">
        <v>23</v>
      </c>
      <c r="B15" s="37">
        <v>1</v>
      </c>
      <c r="C15" s="38">
        <v>34.72</v>
      </c>
      <c r="D15" s="38">
        <f t="shared" si="0"/>
        <v>35.72</v>
      </c>
    </row>
    <row r="16" spans="1:4">
      <c r="A16" s="37">
        <v>25</v>
      </c>
      <c r="B16" s="37">
        <v>1</v>
      </c>
      <c r="C16" s="38">
        <v>14</v>
      </c>
      <c r="D16" s="38">
        <f t="shared" si="0"/>
        <v>15</v>
      </c>
    </row>
    <row r="17" spans="1:4">
      <c r="A17" s="37">
        <v>31</v>
      </c>
      <c r="B17" s="37">
        <v>1</v>
      </c>
      <c r="C17" s="38">
        <v>28.13</v>
      </c>
      <c r="D17" s="38">
        <f t="shared" si="0"/>
        <v>29.13</v>
      </c>
    </row>
    <row r="18" spans="1:4">
      <c r="A18" s="37">
        <v>32</v>
      </c>
      <c r="B18" s="37">
        <v>1</v>
      </c>
      <c r="C18" s="38">
        <v>37.590000000000003</v>
      </c>
      <c r="D18" s="38">
        <f t="shared" si="0"/>
        <v>38.590000000000003</v>
      </c>
    </row>
    <row r="19" spans="1:4">
      <c r="A19" s="37">
        <v>36</v>
      </c>
      <c r="B19" s="37">
        <v>1</v>
      </c>
      <c r="C19" s="38">
        <v>23.82</v>
      </c>
      <c r="D19" s="38">
        <f t="shared" si="0"/>
        <v>24.82</v>
      </c>
    </row>
    <row r="20" spans="1:4">
      <c r="A20" s="37">
        <v>38</v>
      </c>
      <c r="B20" s="37">
        <v>1</v>
      </c>
      <c r="C20" s="38">
        <v>22.14</v>
      </c>
      <c r="D20" s="38">
        <f t="shared" si="0"/>
        <v>23.14</v>
      </c>
    </row>
    <row r="21" spans="1:4">
      <c r="A21" s="37">
        <v>47</v>
      </c>
      <c r="B21" s="37">
        <v>1</v>
      </c>
      <c r="C21" s="38">
        <v>29.08</v>
      </c>
      <c r="D21" s="38">
        <f t="shared" si="0"/>
        <v>30.08</v>
      </c>
    </row>
    <row r="22" spans="1:4">
      <c r="A22" s="37">
        <v>51</v>
      </c>
      <c r="B22" s="37">
        <v>1</v>
      </c>
      <c r="C22" s="38">
        <v>22.88</v>
      </c>
      <c r="D22" s="38">
        <f t="shared" si="0"/>
        <v>23.88</v>
      </c>
    </row>
    <row r="23" spans="1:4">
      <c r="A23" s="37">
        <v>75</v>
      </c>
      <c r="B23" s="37">
        <v>1</v>
      </c>
      <c r="C23" s="38">
        <v>33.270000000000003</v>
      </c>
      <c r="D23" s="38">
        <f t="shared" si="0"/>
        <v>34.270000000000003</v>
      </c>
    </row>
    <row r="24" spans="1:4">
      <c r="A24" s="37">
        <v>77</v>
      </c>
      <c r="B24" s="37">
        <v>1</v>
      </c>
      <c r="C24" s="38">
        <v>50.3</v>
      </c>
      <c r="D24" s="38">
        <f t="shared" si="0"/>
        <v>51.3</v>
      </c>
    </row>
    <row r="25" spans="1:4">
      <c r="A25" s="37">
        <v>81</v>
      </c>
      <c r="B25" s="37">
        <v>1</v>
      </c>
      <c r="C25" s="38">
        <v>45.66</v>
      </c>
      <c r="D25" s="38">
        <f t="shared" si="0"/>
        <v>46.66</v>
      </c>
    </row>
    <row r="26" spans="1:4">
      <c r="A26" s="37">
        <v>84</v>
      </c>
      <c r="B26" s="37">
        <v>1</v>
      </c>
      <c r="C26" s="38">
        <v>44.81</v>
      </c>
      <c r="D26" s="38">
        <f t="shared" si="0"/>
        <v>45.81</v>
      </c>
    </row>
    <row r="27" spans="1:4">
      <c r="A27" s="37">
        <v>85</v>
      </c>
      <c r="B27" s="37">
        <v>1</v>
      </c>
      <c r="C27" s="38">
        <v>37.17</v>
      </c>
      <c r="D27" s="38">
        <f t="shared" si="0"/>
        <v>38.17</v>
      </c>
    </row>
    <row r="28" spans="1:4">
      <c r="A28" s="37">
        <v>88</v>
      </c>
      <c r="B28" s="37">
        <v>1</v>
      </c>
      <c r="C28" s="38">
        <v>46.3</v>
      </c>
      <c r="D28" s="38">
        <f t="shared" si="0"/>
        <v>47.3</v>
      </c>
    </row>
    <row r="29" spans="1:4">
      <c r="A29" s="37">
        <v>91</v>
      </c>
      <c r="B29" s="37">
        <v>1</v>
      </c>
      <c r="C29" s="38">
        <v>33.76</v>
      </c>
      <c r="D29" s="38">
        <f t="shared" si="0"/>
        <v>34.76</v>
      </c>
    </row>
    <row r="30" spans="1:4">
      <c r="A30" s="37">
        <v>93</v>
      </c>
      <c r="B30" s="37">
        <v>1</v>
      </c>
      <c r="C30" s="38">
        <v>58.47</v>
      </c>
      <c r="D30" s="38">
        <f t="shared" si="0"/>
        <v>59.47</v>
      </c>
    </row>
    <row r="31" spans="1:4">
      <c r="A31" s="37">
        <v>94</v>
      </c>
      <c r="B31" s="37">
        <v>1</v>
      </c>
      <c r="C31" s="38">
        <v>54.37</v>
      </c>
      <c r="D31" s="38">
        <f t="shared" si="0"/>
        <v>55.37</v>
      </c>
    </row>
    <row r="32" spans="1:4">
      <c r="A32" s="37">
        <v>95</v>
      </c>
      <c r="B32" s="37">
        <v>1</v>
      </c>
      <c r="C32" s="38">
        <v>27.35</v>
      </c>
      <c r="D32" s="38">
        <f t="shared" si="0"/>
        <v>28.35</v>
      </c>
    </row>
    <row r="33" spans="1:4">
      <c r="A33" s="37">
        <v>97</v>
      </c>
      <c r="B33" s="37">
        <v>1</v>
      </c>
      <c r="C33" s="38">
        <v>53.87</v>
      </c>
      <c r="D33" s="38">
        <f t="shared" si="0"/>
        <v>54.87</v>
      </c>
    </row>
    <row r="34" spans="1:4">
      <c r="A34" s="37">
        <v>99</v>
      </c>
      <c r="B34" s="37">
        <v>1</v>
      </c>
      <c r="C34" s="38">
        <v>37.200000000000003</v>
      </c>
      <c r="D34" s="38">
        <f t="shared" si="0"/>
        <v>38.200000000000003</v>
      </c>
    </row>
    <row r="35" spans="1:4">
      <c r="A35" s="37">
        <v>100</v>
      </c>
      <c r="B35" s="37">
        <v>1</v>
      </c>
      <c r="C35" s="38">
        <v>36.65</v>
      </c>
      <c r="D35" s="38">
        <f t="shared" si="0"/>
        <v>37.65</v>
      </c>
    </row>
    <row r="36" spans="1:4">
      <c r="A36" s="37">
        <v>108</v>
      </c>
      <c r="B36" s="37">
        <v>1</v>
      </c>
      <c r="C36" s="38">
        <v>39.79</v>
      </c>
      <c r="D36" s="38">
        <f t="shared" si="0"/>
        <v>40.79</v>
      </c>
    </row>
    <row r="37" spans="1:4">
      <c r="A37" s="37">
        <v>110</v>
      </c>
      <c r="B37" s="37">
        <v>1</v>
      </c>
      <c r="C37" s="38">
        <v>23.02</v>
      </c>
      <c r="D37" s="38">
        <f t="shared" si="0"/>
        <v>24.02</v>
      </c>
    </row>
    <row r="38" spans="1:4">
      <c r="A38" s="37">
        <v>111</v>
      </c>
      <c r="B38" s="37">
        <v>1</v>
      </c>
      <c r="C38" s="38">
        <v>31.57</v>
      </c>
      <c r="D38" s="38">
        <f t="shared" si="0"/>
        <v>32.57</v>
      </c>
    </row>
    <row r="39" spans="1:4">
      <c r="A39" s="37">
        <v>112</v>
      </c>
      <c r="B39" s="37">
        <v>1</v>
      </c>
      <c r="C39" s="38">
        <v>23.24</v>
      </c>
      <c r="D39" s="38">
        <f t="shared" si="0"/>
        <v>24.24</v>
      </c>
    </row>
    <row r="40" spans="1:4">
      <c r="A40" s="37">
        <v>113</v>
      </c>
      <c r="B40" s="37">
        <v>1</v>
      </c>
      <c r="C40" s="38">
        <v>40.89</v>
      </c>
      <c r="D40" s="38">
        <f t="shared" si="0"/>
        <v>41.89</v>
      </c>
    </row>
    <row r="41" spans="1:4">
      <c r="A41" s="37">
        <v>115</v>
      </c>
      <c r="B41" s="37">
        <v>1</v>
      </c>
      <c r="C41" s="38">
        <v>28.92</v>
      </c>
      <c r="D41" s="38">
        <f t="shared" si="0"/>
        <v>29.92</v>
      </c>
    </row>
    <row r="42" spans="1:4">
      <c r="A42" s="37">
        <v>116</v>
      </c>
      <c r="B42" s="37">
        <v>1</v>
      </c>
      <c r="C42" s="38">
        <v>22.93</v>
      </c>
      <c r="D42" s="38">
        <f t="shared" si="0"/>
        <v>23.93</v>
      </c>
    </row>
    <row r="43" spans="1:4">
      <c r="A43" s="37">
        <v>118</v>
      </c>
      <c r="B43" s="37">
        <v>1</v>
      </c>
      <c r="C43" s="38">
        <v>50.96</v>
      </c>
      <c r="D43" s="38">
        <f t="shared" si="0"/>
        <v>51.96</v>
      </c>
    </row>
    <row r="44" spans="1:4">
      <c r="A44" s="37">
        <v>129</v>
      </c>
      <c r="B44" s="37">
        <v>1</v>
      </c>
      <c r="C44" s="38">
        <v>42.84</v>
      </c>
      <c r="D44" s="38">
        <f t="shared" si="0"/>
        <v>43.84</v>
      </c>
    </row>
    <row r="45" spans="1:4">
      <c r="A45" s="37">
        <v>138</v>
      </c>
      <c r="B45" s="37">
        <v>1</v>
      </c>
      <c r="C45" s="38">
        <v>26.55</v>
      </c>
      <c r="D45" s="38">
        <f t="shared" si="0"/>
        <v>27.55</v>
      </c>
    </row>
    <row r="46" spans="1:4">
      <c r="A46" s="37">
        <v>139</v>
      </c>
      <c r="B46" s="37">
        <v>1</v>
      </c>
      <c r="C46" s="38">
        <v>25.96</v>
      </c>
      <c r="D46" s="38">
        <f t="shared" si="0"/>
        <v>26.96</v>
      </c>
    </row>
    <row r="47" spans="1:4">
      <c r="A47" s="37">
        <v>146</v>
      </c>
      <c r="B47" s="37">
        <v>1</v>
      </c>
      <c r="C47" s="38">
        <v>47.55</v>
      </c>
      <c r="D47" s="38">
        <f t="shared" si="0"/>
        <v>48.55</v>
      </c>
    </row>
    <row r="48" spans="1:4">
      <c r="A48" s="37">
        <v>150</v>
      </c>
      <c r="B48" s="37">
        <v>1</v>
      </c>
      <c r="C48" s="38">
        <v>29.58</v>
      </c>
      <c r="D48" s="38">
        <f t="shared" si="0"/>
        <v>30.58</v>
      </c>
    </row>
    <row r="49" spans="1:4">
      <c r="A49" s="37">
        <v>152</v>
      </c>
      <c r="B49" s="37">
        <v>1</v>
      </c>
      <c r="C49" s="38">
        <v>31.32</v>
      </c>
      <c r="D49" s="38">
        <f t="shared" si="0"/>
        <v>32.32</v>
      </c>
    </row>
    <row r="50" spans="1:4">
      <c r="A50" s="37">
        <v>162</v>
      </c>
      <c r="B50" s="37">
        <v>1</v>
      </c>
      <c r="C50" s="38">
        <v>31.72</v>
      </c>
      <c r="D50" s="38">
        <f t="shared" si="0"/>
        <v>32.72</v>
      </c>
    </row>
    <row r="51" spans="1:4">
      <c r="A51" s="37">
        <v>166</v>
      </c>
      <c r="B51" s="37">
        <v>1</v>
      </c>
      <c r="C51" s="38">
        <v>32.9</v>
      </c>
      <c r="D51" s="38">
        <f t="shared" si="0"/>
        <v>33.9</v>
      </c>
    </row>
    <row r="52" spans="1:4">
      <c r="A52" s="37">
        <v>173</v>
      </c>
      <c r="B52" s="37">
        <v>1</v>
      </c>
      <c r="C52" s="38">
        <v>67.75</v>
      </c>
      <c r="D52" s="38">
        <f t="shared" si="0"/>
        <v>68.75</v>
      </c>
    </row>
    <row r="53" spans="1:4">
      <c r="A53" s="37">
        <v>177</v>
      </c>
      <c r="B53" s="37">
        <v>1</v>
      </c>
      <c r="C53" s="38">
        <v>39.979999999999997</v>
      </c>
      <c r="D53" s="38">
        <f t="shared" si="0"/>
        <v>40.98</v>
      </c>
    </row>
    <row r="54" spans="1:4">
      <c r="A54" s="37">
        <v>181</v>
      </c>
      <c r="B54" s="37">
        <v>1</v>
      </c>
      <c r="C54" s="38">
        <v>42</v>
      </c>
      <c r="D54" s="38">
        <f t="shared" si="0"/>
        <v>43</v>
      </c>
    </row>
    <row r="55" spans="1:4">
      <c r="A55" s="37">
        <v>182</v>
      </c>
      <c r="B55" s="37">
        <v>1</v>
      </c>
      <c r="C55" s="38">
        <v>31.66</v>
      </c>
      <c r="D55" s="38">
        <f t="shared" si="0"/>
        <v>32.659999999999997</v>
      </c>
    </row>
    <row r="56" spans="1:4">
      <c r="A56" s="37">
        <v>186</v>
      </c>
      <c r="B56" s="37">
        <v>1</v>
      </c>
      <c r="C56" s="38">
        <v>25.94</v>
      </c>
      <c r="D56" s="38">
        <f t="shared" si="0"/>
        <v>26.94</v>
      </c>
    </row>
    <row r="57" spans="1:4">
      <c r="A57" s="37">
        <v>191</v>
      </c>
      <c r="B57" s="37">
        <v>1</v>
      </c>
      <c r="C57" s="38">
        <v>43.4</v>
      </c>
      <c r="D57" s="38">
        <f t="shared" si="0"/>
        <v>44.4</v>
      </c>
    </row>
    <row r="58" spans="1:4">
      <c r="A58" s="37">
        <v>192</v>
      </c>
      <c r="B58" s="37">
        <v>1</v>
      </c>
      <c r="C58" s="38">
        <v>22.55</v>
      </c>
      <c r="D58" s="38">
        <f t="shared" si="0"/>
        <v>23.55</v>
      </c>
    </row>
    <row r="59" spans="1:4">
      <c r="A59" s="37">
        <v>194</v>
      </c>
      <c r="B59" s="37">
        <v>1</v>
      </c>
      <c r="C59" s="38">
        <v>26.62</v>
      </c>
      <c r="D59" s="38">
        <f t="shared" si="0"/>
        <v>27.62</v>
      </c>
    </row>
    <row r="60" spans="1:4">
      <c r="A60" s="37">
        <v>195</v>
      </c>
      <c r="B60" s="37">
        <v>1</v>
      </c>
      <c r="C60" s="38">
        <v>29.9</v>
      </c>
      <c r="D60" s="38">
        <f t="shared" si="0"/>
        <v>30.9</v>
      </c>
    </row>
    <row r="61" spans="1:4">
      <c r="A61" s="37">
        <v>196</v>
      </c>
      <c r="B61" s="37">
        <v>1</v>
      </c>
      <c r="C61" s="38">
        <v>31.46</v>
      </c>
      <c r="D61" s="38">
        <f t="shared" si="0"/>
        <v>32.46</v>
      </c>
    </row>
    <row r="62" spans="1:4">
      <c r="A62" s="37">
        <v>197</v>
      </c>
      <c r="B62" s="37">
        <v>1</v>
      </c>
      <c r="C62" s="38">
        <v>40.69</v>
      </c>
      <c r="D62" s="38">
        <f t="shared" si="0"/>
        <v>41.69</v>
      </c>
    </row>
    <row r="63" spans="1:4">
      <c r="A63" s="37">
        <v>199</v>
      </c>
      <c r="B63" s="37">
        <v>1</v>
      </c>
      <c r="C63" s="38">
        <v>35.42</v>
      </c>
      <c r="D63" s="38">
        <f t="shared" si="0"/>
        <v>36.42</v>
      </c>
    </row>
    <row r="64" spans="1:4">
      <c r="A64" s="37">
        <v>200</v>
      </c>
      <c r="B64" s="37">
        <v>1</v>
      </c>
      <c r="C64" s="38">
        <v>32.869999999999997</v>
      </c>
      <c r="D64" s="38">
        <f t="shared" si="0"/>
        <v>33.869999999999997</v>
      </c>
    </row>
    <row r="65" spans="1:4">
      <c r="A65" s="37">
        <v>203</v>
      </c>
      <c r="B65" s="37">
        <v>1</v>
      </c>
      <c r="C65" s="38">
        <v>40.22</v>
      </c>
      <c r="D65" s="38">
        <f t="shared" si="0"/>
        <v>41.22</v>
      </c>
    </row>
    <row r="66" spans="1:4">
      <c r="A66" s="37">
        <v>204</v>
      </c>
      <c r="B66" s="37">
        <v>1</v>
      </c>
      <c r="C66" s="38">
        <v>21.59</v>
      </c>
      <c r="D66" s="38">
        <f t="shared" si="0"/>
        <v>22.59</v>
      </c>
    </row>
    <row r="67" spans="1:4">
      <c r="A67" s="37">
        <v>206</v>
      </c>
      <c r="B67" s="37">
        <v>1</v>
      </c>
      <c r="C67" s="38">
        <v>18.22</v>
      </c>
      <c r="D67" s="38">
        <f t="shared" si="0"/>
        <v>19.22</v>
      </c>
    </row>
    <row r="68" spans="1:4">
      <c r="A68" s="37">
        <v>213</v>
      </c>
      <c r="B68" s="37">
        <v>1</v>
      </c>
      <c r="C68" s="38">
        <v>31.66</v>
      </c>
      <c r="D68" s="38">
        <f t="shared" ref="D68:D131" si="1">+C68+1</f>
        <v>32.659999999999997</v>
      </c>
    </row>
    <row r="69" spans="1:4">
      <c r="A69" s="37">
        <v>227</v>
      </c>
      <c r="B69" s="37">
        <v>1</v>
      </c>
      <c r="C69" s="38">
        <v>29.63</v>
      </c>
      <c r="D69" s="38">
        <f t="shared" si="1"/>
        <v>30.63</v>
      </c>
    </row>
    <row r="70" spans="1:4">
      <c r="A70" s="37">
        <v>229</v>
      </c>
      <c r="B70" s="37">
        <v>1</v>
      </c>
      <c r="C70" s="38">
        <v>40.21</v>
      </c>
      <c r="D70" s="38">
        <f t="shared" si="1"/>
        <v>41.21</v>
      </c>
    </row>
    <row r="71" spans="1:4">
      <c r="A71" s="37">
        <v>238</v>
      </c>
      <c r="B71" s="37">
        <v>1</v>
      </c>
      <c r="C71" s="38">
        <v>64.47</v>
      </c>
      <c r="D71" s="38">
        <f t="shared" si="1"/>
        <v>65.47</v>
      </c>
    </row>
    <row r="72" spans="1:4">
      <c r="A72" s="37">
        <v>239</v>
      </c>
      <c r="B72" s="37">
        <v>1</v>
      </c>
      <c r="C72" s="38">
        <v>64.2</v>
      </c>
      <c r="D72" s="38">
        <f t="shared" si="1"/>
        <v>65.2</v>
      </c>
    </row>
    <row r="73" spans="1:4">
      <c r="A73" s="37">
        <v>241</v>
      </c>
      <c r="B73" s="37">
        <v>1</v>
      </c>
      <c r="C73" s="38">
        <v>41.27</v>
      </c>
      <c r="D73" s="38">
        <f t="shared" si="1"/>
        <v>42.27</v>
      </c>
    </row>
    <row r="74" spans="1:4">
      <c r="A74" s="37">
        <v>242</v>
      </c>
      <c r="B74" s="37">
        <v>1</v>
      </c>
      <c r="C74" s="38">
        <v>34.69</v>
      </c>
      <c r="D74" s="38">
        <f t="shared" si="1"/>
        <v>35.69</v>
      </c>
    </row>
    <row r="75" spans="1:4">
      <c r="A75" s="37">
        <v>252</v>
      </c>
      <c r="B75" s="37">
        <v>1</v>
      </c>
      <c r="C75" s="38">
        <v>34.65</v>
      </c>
      <c r="D75" s="38">
        <f t="shared" si="1"/>
        <v>35.65</v>
      </c>
    </row>
    <row r="76" spans="1:4">
      <c r="A76" s="37">
        <v>253</v>
      </c>
      <c r="B76" s="37">
        <v>1</v>
      </c>
      <c r="C76" s="38">
        <v>47.93</v>
      </c>
      <c r="D76" s="38">
        <f t="shared" si="1"/>
        <v>48.93</v>
      </c>
    </row>
    <row r="77" spans="1:4">
      <c r="A77" s="37">
        <v>255</v>
      </c>
      <c r="B77" s="37">
        <v>1</v>
      </c>
      <c r="C77" s="38">
        <v>27.27</v>
      </c>
      <c r="D77" s="38">
        <f t="shared" si="1"/>
        <v>28.27</v>
      </c>
    </row>
    <row r="78" spans="1:4">
      <c r="A78" s="37">
        <v>256</v>
      </c>
      <c r="B78" s="37">
        <v>1</v>
      </c>
      <c r="C78" s="38">
        <v>34.86</v>
      </c>
      <c r="D78" s="38">
        <f t="shared" si="1"/>
        <v>35.86</v>
      </c>
    </row>
    <row r="79" spans="1:4">
      <c r="A79" s="37">
        <v>261</v>
      </c>
      <c r="B79" s="37">
        <v>1</v>
      </c>
      <c r="C79" s="38">
        <v>26.12</v>
      </c>
      <c r="D79" s="38">
        <f t="shared" si="1"/>
        <v>27.12</v>
      </c>
    </row>
    <row r="80" spans="1:4">
      <c r="A80" s="37">
        <v>264</v>
      </c>
      <c r="B80" s="37">
        <v>1</v>
      </c>
      <c r="C80" s="38">
        <v>79.59</v>
      </c>
      <c r="D80" s="38">
        <f t="shared" si="1"/>
        <v>80.59</v>
      </c>
    </row>
    <row r="81" spans="1:4">
      <c r="A81" s="37">
        <v>270</v>
      </c>
      <c r="B81" s="37">
        <v>1</v>
      </c>
      <c r="C81" s="38">
        <v>45.88</v>
      </c>
      <c r="D81" s="38">
        <f t="shared" si="1"/>
        <v>46.88</v>
      </c>
    </row>
    <row r="82" spans="1:4">
      <c r="A82" s="37">
        <v>271</v>
      </c>
      <c r="B82" s="37">
        <v>1</v>
      </c>
      <c r="C82" s="38">
        <v>45.65</v>
      </c>
      <c r="D82" s="38">
        <f t="shared" si="1"/>
        <v>46.65</v>
      </c>
    </row>
    <row r="83" spans="1:4">
      <c r="A83" s="37">
        <v>272</v>
      </c>
      <c r="B83" s="37">
        <v>1</v>
      </c>
      <c r="C83" s="38">
        <v>30.59</v>
      </c>
      <c r="D83" s="38">
        <f t="shared" si="1"/>
        <v>31.59</v>
      </c>
    </row>
    <row r="84" spans="1:4">
      <c r="A84" s="37">
        <v>273</v>
      </c>
      <c r="B84" s="37">
        <v>1</v>
      </c>
      <c r="C84" s="38">
        <v>46.57</v>
      </c>
      <c r="D84" s="38">
        <f t="shared" si="1"/>
        <v>47.57</v>
      </c>
    </row>
    <row r="85" spans="1:4">
      <c r="A85" s="37">
        <v>276</v>
      </c>
      <c r="B85" s="37">
        <v>1</v>
      </c>
      <c r="C85" s="38">
        <v>40.96</v>
      </c>
      <c r="D85" s="38">
        <f t="shared" si="1"/>
        <v>41.96</v>
      </c>
    </row>
    <row r="86" spans="1:4">
      <c r="A86" s="37">
        <v>277</v>
      </c>
      <c r="B86" s="37">
        <v>1</v>
      </c>
      <c r="C86" s="38">
        <v>49.03</v>
      </c>
      <c r="D86" s="38">
        <f t="shared" si="1"/>
        <v>50.03</v>
      </c>
    </row>
    <row r="87" spans="1:4">
      <c r="A87" s="37">
        <v>278</v>
      </c>
      <c r="B87" s="37">
        <v>1</v>
      </c>
      <c r="C87" s="38">
        <v>42.24</v>
      </c>
      <c r="D87" s="38">
        <f t="shared" si="1"/>
        <v>43.24</v>
      </c>
    </row>
    <row r="88" spans="1:4">
      <c r="A88" s="37">
        <v>279</v>
      </c>
      <c r="B88" s="37">
        <v>1</v>
      </c>
      <c r="C88" s="38">
        <v>34.5</v>
      </c>
      <c r="D88" s="38">
        <f t="shared" si="1"/>
        <v>35.5</v>
      </c>
    </row>
    <row r="89" spans="1:4">
      <c r="A89" s="37">
        <v>280</v>
      </c>
      <c r="B89" s="37">
        <v>1</v>
      </c>
      <c r="C89" s="38">
        <v>56.59</v>
      </c>
      <c r="D89" s="38">
        <f t="shared" si="1"/>
        <v>57.59</v>
      </c>
    </row>
    <row r="90" spans="1:4">
      <c r="A90" s="37">
        <v>281</v>
      </c>
      <c r="B90" s="37">
        <v>1</v>
      </c>
      <c r="C90" s="38">
        <v>46.74</v>
      </c>
      <c r="D90" s="38">
        <f t="shared" si="1"/>
        <v>47.74</v>
      </c>
    </row>
    <row r="91" spans="1:4">
      <c r="A91" s="37">
        <v>282</v>
      </c>
      <c r="B91" s="37">
        <v>1</v>
      </c>
      <c r="C91" s="38">
        <v>50.33</v>
      </c>
      <c r="D91" s="38">
        <f t="shared" si="1"/>
        <v>51.33</v>
      </c>
    </row>
    <row r="92" spans="1:4">
      <c r="A92" s="37">
        <v>283</v>
      </c>
      <c r="B92" s="37">
        <v>1</v>
      </c>
      <c r="C92" s="38">
        <v>56.02</v>
      </c>
      <c r="D92" s="38">
        <f t="shared" si="1"/>
        <v>57.02</v>
      </c>
    </row>
    <row r="93" spans="1:4">
      <c r="A93" s="37">
        <v>284</v>
      </c>
      <c r="B93" s="37">
        <v>1</v>
      </c>
      <c r="C93" s="38">
        <v>36.159999999999997</v>
      </c>
      <c r="D93" s="38">
        <f t="shared" si="1"/>
        <v>37.159999999999997</v>
      </c>
    </row>
    <row r="94" spans="1:4">
      <c r="A94" s="37">
        <v>286</v>
      </c>
      <c r="B94" s="37">
        <v>1</v>
      </c>
      <c r="C94" s="38">
        <v>30.88</v>
      </c>
      <c r="D94" s="38">
        <f t="shared" si="1"/>
        <v>31.88</v>
      </c>
    </row>
    <row r="95" spans="1:4">
      <c r="A95" s="37">
        <v>294</v>
      </c>
      <c r="B95" s="37">
        <v>1</v>
      </c>
      <c r="C95" s="38">
        <v>63.89</v>
      </c>
      <c r="D95" s="38">
        <f t="shared" si="1"/>
        <v>64.89</v>
      </c>
    </row>
    <row r="96" spans="1:4">
      <c r="A96" s="37">
        <v>297</v>
      </c>
      <c r="B96" s="37">
        <v>1</v>
      </c>
      <c r="C96" s="38">
        <v>67.459999999999994</v>
      </c>
      <c r="D96" s="38">
        <f t="shared" si="1"/>
        <v>68.459999999999994</v>
      </c>
    </row>
    <row r="97" spans="1:4">
      <c r="A97" s="37">
        <v>299</v>
      </c>
      <c r="B97" s="37">
        <v>1</v>
      </c>
      <c r="C97" s="38">
        <v>27</v>
      </c>
      <c r="D97" s="38">
        <f t="shared" si="1"/>
        <v>28</v>
      </c>
    </row>
    <row r="98" spans="1:4">
      <c r="A98" s="37">
        <v>300</v>
      </c>
      <c r="B98" s="37">
        <v>1</v>
      </c>
      <c r="C98" s="38">
        <v>40.81</v>
      </c>
      <c r="D98" s="38">
        <f t="shared" si="1"/>
        <v>41.81</v>
      </c>
    </row>
    <row r="99" spans="1:4">
      <c r="A99" s="37">
        <v>306</v>
      </c>
      <c r="B99" s="37">
        <v>1</v>
      </c>
      <c r="C99" s="38">
        <v>27.95</v>
      </c>
      <c r="D99" s="38">
        <f t="shared" si="1"/>
        <v>28.95</v>
      </c>
    </row>
    <row r="100" spans="1:4">
      <c r="A100" s="37">
        <v>308</v>
      </c>
      <c r="B100" s="37">
        <v>1</v>
      </c>
      <c r="C100" s="38">
        <v>26.25</v>
      </c>
      <c r="D100" s="38">
        <f t="shared" si="1"/>
        <v>27.25</v>
      </c>
    </row>
    <row r="101" spans="1:4">
      <c r="A101" s="37">
        <v>309</v>
      </c>
      <c r="B101" s="37">
        <v>1</v>
      </c>
      <c r="C101" s="38">
        <v>30.58</v>
      </c>
      <c r="D101" s="38">
        <f t="shared" si="1"/>
        <v>31.58</v>
      </c>
    </row>
    <row r="102" spans="1:4">
      <c r="A102" s="37">
        <v>314</v>
      </c>
      <c r="B102" s="37">
        <v>1</v>
      </c>
      <c r="C102" s="38">
        <v>33.96</v>
      </c>
      <c r="D102" s="38">
        <f t="shared" si="1"/>
        <v>34.96</v>
      </c>
    </row>
    <row r="103" spans="1:4">
      <c r="A103" s="37">
        <v>316</v>
      </c>
      <c r="B103" s="37">
        <v>1</v>
      </c>
      <c r="C103" s="38">
        <v>72.22</v>
      </c>
      <c r="D103" s="38">
        <f t="shared" si="1"/>
        <v>73.22</v>
      </c>
    </row>
    <row r="104" spans="1:4">
      <c r="A104" s="37">
        <v>317</v>
      </c>
      <c r="B104" s="37">
        <v>1</v>
      </c>
      <c r="C104" s="38">
        <v>36.68</v>
      </c>
      <c r="D104" s="38">
        <f t="shared" si="1"/>
        <v>37.68</v>
      </c>
    </row>
    <row r="105" spans="1:4">
      <c r="A105" s="37">
        <v>318</v>
      </c>
      <c r="B105" s="37">
        <v>1</v>
      </c>
      <c r="C105" s="38">
        <v>32.51</v>
      </c>
      <c r="D105" s="38">
        <f t="shared" si="1"/>
        <v>33.51</v>
      </c>
    </row>
    <row r="106" spans="1:4">
      <c r="A106" s="37">
        <v>319</v>
      </c>
      <c r="B106" s="37">
        <v>1</v>
      </c>
      <c r="C106" s="38">
        <v>84.12</v>
      </c>
      <c r="D106" s="38">
        <f t="shared" si="1"/>
        <v>85.12</v>
      </c>
    </row>
    <row r="107" spans="1:4">
      <c r="A107" s="37">
        <v>323</v>
      </c>
      <c r="B107" s="37">
        <v>2</v>
      </c>
      <c r="C107" s="38"/>
      <c r="D107" s="38">
        <f t="shared" si="1"/>
        <v>1</v>
      </c>
    </row>
    <row r="108" spans="1:4">
      <c r="A108" s="37">
        <v>330</v>
      </c>
      <c r="B108" s="37">
        <v>1</v>
      </c>
      <c r="C108" s="38">
        <v>46.99</v>
      </c>
      <c r="D108" s="38">
        <f t="shared" si="1"/>
        <v>47.99</v>
      </c>
    </row>
    <row r="109" spans="1:4">
      <c r="A109" s="37">
        <v>332</v>
      </c>
      <c r="B109" s="37">
        <v>1</v>
      </c>
      <c r="C109" s="38">
        <v>44.76</v>
      </c>
      <c r="D109" s="38">
        <f t="shared" si="1"/>
        <v>45.76</v>
      </c>
    </row>
    <row r="110" spans="1:4">
      <c r="A110" s="37">
        <v>333</v>
      </c>
      <c r="B110" s="37">
        <v>1</v>
      </c>
      <c r="C110" s="38">
        <v>24.48</v>
      </c>
      <c r="D110" s="38">
        <f t="shared" si="1"/>
        <v>25.48</v>
      </c>
    </row>
    <row r="111" spans="1:4">
      <c r="A111" s="37">
        <v>345</v>
      </c>
      <c r="B111" s="37">
        <v>1</v>
      </c>
      <c r="C111" s="38">
        <v>30.88</v>
      </c>
      <c r="D111" s="38">
        <f t="shared" si="1"/>
        <v>31.88</v>
      </c>
    </row>
    <row r="112" spans="1:4">
      <c r="A112" s="37">
        <v>347</v>
      </c>
      <c r="B112" s="37">
        <v>1</v>
      </c>
      <c r="C112" s="38">
        <v>41.35</v>
      </c>
      <c r="D112" s="38">
        <f t="shared" si="1"/>
        <v>42.35</v>
      </c>
    </row>
    <row r="113" spans="1:4">
      <c r="A113" s="37">
        <v>356</v>
      </c>
      <c r="B113" s="37">
        <v>1</v>
      </c>
      <c r="C113" s="38">
        <v>52.29</v>
      </c>
      <c r="D113" s="38">
        <f t="shared" si="1"/>
        <v>53.29</v>
      </c>
    </row>
    <row r="114" spans="1:4">
      <c r="A114" s="37">
        <v>361</v>
      </c>
      <c r="B114" s="37">
        <v>1</v>
      </c>
      <c r="C114" s="38">
        <v>50.96</v>
      </c>
      <c r="D114" s="38">
        <f t="shared" si="1"/>
        <v>51.96</v>
      </c>
    </row>
    <row r="115" spans="1:4">
      <c r="A115" s="37">
        <v>362</v>
      </c>
      <c r="B115" s="37">
        <v>1</v>
      </c>
      <c r="C115" s="38">
        <v>19</v>
      </c>
      <c r="D115" s="38">
        <f t="shared" si="1"/>
        <v>20</v>
      </c>
    </row>
    <row r="116" spans="1:4">
      <c r="A116" s="37">
        <v>363</v>
      </c>
      <c r="B116" s="37">
        <v>1</v>
      </c>
      <c r="C116" s="38">
        <v>35.57</v>
      </c>
      <c r="D116" s="38">
        <f t="shared" si="1"/>
        <v>36.57</v>
      </c>
    </row>
    <row r="117" spans="1:4">
      <c r="A117" s="37">
        <v>378</v>
      </c>
      <c r="B117" s="37">
        <v>1</v>
      </c>
      <c r="C117" s="38">
        <v>40.32</v>
      </c>
      <c r="D117" s="38">
        <f t="shared" si="1"/>
        <v>41.32</v>
      </c>
    </row>
    <row r="118" spans="1:4">
      <c r="A118" s="37">
        <v>381</v>
      </c>
      <c r="B118" s="37">
        <v>1</v>
      </c>
      <c r="C118" s="38">
        <v>34.28</v>
      </c>
      <c r="D118" s="38">
        <f t="shared" si="1"/>
        <v>35.28</v>
      </c>
    </row>
    <row r="119" spans="1:4">
      <c r="A119" s="37">
        <v>390</v>
      </c>
      <c r="B119" s="37">
        <v>1</v>
      </c>
      <c r="C119" s="38">
        <v>22.03</v>
      </c>
      <c r="D119" s="38">
        <f t="shared" si="1"/>
        <v>23.03</v>
      </c>
    </row>
    <row r="120" spans="1:4">
      <c r="A120" s="37">
        <v>391</v>
      </c>
      <c r="B120" s="37">
        <v>1</v>
      </c>
      <c r="C120" s="38">
        <v>49.18</v>
      </c>
      <c r="D120" s="38">
        <f t="shared" si="1"/>
        <v>50.18</v>
      </c>
    </row>
    <row r="121" spans="1:4">
      <c r="A121" s="37">
        <v>402</v>
      </c>
      <c r="B121" s="37">
        <v>1</v>
      </c>
      <c r="C121" s="38">
        <v>64.37</v>
      </c>
      <c r="D121" s="38">
        <f t="shared" si="1"/>
        <v>65.37</v>
      </c>
    </row>
    <row r="122" spans="1:4">
      <c r="A122" s="37">
        <v>403</v>
      </c>
      <c r="B122" s="37">
        <v>1</v>
      </c>
      <c r="C122" s="38">
        <v>76.88</v>
      </c>
      <c r="D122" s="38">
        <f t="shared" si="1"/>
        <v>77.88</v>
      </c>
    </row>
    <row r="123" spans="1:4">
      <c r="A123" s="37">
        <v>404</v>
      </c>
      <c r="B123" s="37">
        <v>1</v>
      </c>
      <c r="C123" s="38">
        <v>50.83</v>
      </c>
      <c r="D123" s="38">
        <f t="shared" si="1"/>
        <v>51.83</v>
      </c>
    </row>
    <row r="124" spans="1:4">
      <c r="A124" s="37">
        <v>413</v>
      </c>
      <c r="B124" s="37">
        <v>1</v>
      </c>
      <c r="C124" s="38">
        <v>31.6</v>
      </c>
      <c r="D124" s="38">
        <f t="shared" si="1"/>
        <v>32.6</v>
      </c>
    </row>
    <row r="125" spans="1:4">
      <c r="A125" s="37">
        <v>414</v>
      </c>
      <c r="B125" s="37">
        <v>1</v>
      </c>
      <c r="C125" s="38">
        <v>48.76</v>
      </c>
      <c r="D125" s="38">
        <f t="shared" si="1"/>
        <v>49.76</v>
      </c>
    </row>
    <row r="126" spans="1:4">
      <c r="A126" s="37">
        <v>415</v>
      </c>
      <c r="B126" s="37">
        <v>1</v>
      </c>
      <c r="C126" s="38">
        <v>68.099999999999994</v>
      </c>
      <c r="D126" s="38">
        <f t="shared" si="1"/>
        <v>69.099999999999994</v>
      </c>
    </row>
    <row r="127" spans="1:4">
      <c r="A127" s="37">
        <v>423</v>
      </c>
      <c r="B127" s="37">
        <v>1</v>
      </c>
      <c r="C127" s="38">
        <v>46.99</v>
      </c>
      <c r="D127" s="38">
        <f t="shared" si="1"/>
        <v>47.99</v>
      </c>
    </row>
    <row r="128" spans="1:4">
      <c r="A128" s="37">
        <v>424</v>
      </c>
      <c r="B128" s="37">
        <v>1</v>
      </c>
      <c r="C128" s="38">
        <v>42.95</v>
      </c>
      <c r="D128" s="38">
        <f t="shared" si="1"/>
        <v>43.95</v>
      </c>
    </row>
    <row r="129" spans="1:4">
      <c r="A129" s="37">
        <v>432</v>
      </c>
      <c r="B129" s="37">
        <v>1</v>
      </c>
      <c r="C129" s="38">
        <v>43.53</v>
      </c>
      <c r="D129" s="38">
        <f t="shared" si="1"/>
        <v>44.53</v>
      </c>
    </row>
    <row r="130" spans="1:4">
      <c r="A130" s="37">
        <v>435</v>
      </c>
      <c r="B130" s="37">
        <v>1</v>
      </c>
      <c r="C130" s="38">
        <v>29.12</v>
      </c>
      <c r="D130" s="38">
        <f t="shared" si="1"/>
        <v>30.12</v>
      </c>
    </row>
    <row r="131" spans="1:4">
      <c r="A131" s="37">
        <v>441</v>
      </c>
      <c r="B131" s="37">
        <v>1</v>
      </c>
      <c r="C131" s="38">
        <v>35.65</v>
      </c>
      <c r="D131" s="38">
        <f t="shared" si="1"/>
        <v>36.65</v>
      </c>
    </row>
    <row r="132" spans="1:4">
      <c r="A132" s="37">
        <v>447</v>
      </c>
      <c r="B132" s="37">
        <v>1</v>
      </c>
      <c r="C132" s="38">
        <v>44.84</v>
      </c>
      <c r="D132" s="38">
        <f t="shared" ref="D132:D195" si="2">+C132+1</f>
        <v>45.84</v>
      </c>
    </row>
    <row r="133" spans="1:4">
      <c r="A133" s="37">
        <v>458</v>
      </c>
      <c r="B133" s="37">
        <v>1</v>
      </c>
      <c r="C133" s="38">
        <v>61.78</v>
      </c>
      <c r="D133" s="38">
        <f t="shared" si="2"/>
        <v>62.78</v>
      </c>
    </row>
    <row r="134" spans="1:4">
      <c r="A134" s="37">
        <v>463</v>
      </c>
      <c r="B134" s="37">
        <v>1</v>
      </c>
      <c r="C134" s="38">
        <v>37.31</v>
      </c>
      <c r="D134" s="38">
        <f t="shared" si="2"/>
        <v>38.31</v>
      </c>
    </row>
    <row r="135" spans="1:4">
      <c r="A135" s="37">
        <v>465</v>
      </c>
      <c r="B135" s="37">
        <v>1</v>
      </c>
      <c r="C135" s="38">
        <v>44.35</v>
      </c>
      <c r="D135" s="38">
        <f t="shared" si="2"/>
        <v>45.35</v>
      </c>
    </row>
    <row r="136" spans="1:4">
      <c r="A136" s="37">
        <v>466</v>
      </c>
      <c r="B136" s="37">
        <v>1</v>
      </c>
      <c r="C136" s="38">
        <v>37.590000000000003</v>
      </c>
      <c r="D136" s="38">
        <f t="shared" si="2"/>
        <v>38.590000000000003</v>
      </c>
    </row>
    <row r="137" spans="1:4">
      <c r="A137" s="37">
        <v>473</v>
      </c>
      <c r="B137" s="37">
        <v>1</v>
      </c>
      <c r="C137" s="38">
        <v>30.65</v>
      </c>
      <c r="D137" s="38">
        <f t="shared" si="2"/>
        <v>31.65</v>
      </c>
    </row>
    <row r="138" spans="1:4">
      <c r="A138" s="37">
        <v>477</v>
      </c>
      <c r="B138" s="37">
        <v>1</v>
      </c>
      <c r="C138" s="38">
        <v>34.42</v>
      </c>
      <c r="D138" s="190">
        <v>27.63</v>
      </c>
    </row>
    <row r="139" spans="1:4">
      <c r="A139" s="37">
        <v>480</v>
      </c>
      <c r="B139" s="37">
        <v>1</v>
      </c>
      <c r="C139" s="38">
        <v>32.19</v>
      </c>
      <c r="D139" s="38">
        <f t="shared" si="2"/>
        <v>33.19</v>
      </c>
    </row>
    <row r="140" spans="1:4">
      <c r="A140" s="37">
        <v>482</v>
      </c>
      <c r="B140" s="37">
        <v>1</v>
      </c>
      <c r="C140" s="38">
        <v>46.37</v>
      </c>
      <c r="D140" s="38">
        <f t="shared" si="2"/>
        <v>47.37</v>
      </c>
    </row>
    <row r="141" spans="1:4">
      <c r="A141" s="37">
        <v>484</v>
      </c>
      <c r="B141" s="37">
        <v>1</v>
      </c>
      <c r="C141" s="38">
        <v>32.119999999999997</v>
      </c>
      <c r="D141" s="38">
        <f t="shared" si="2"/>
        <v>33.119999999999997</v>
      </c>
    </row>
    <row r="142" spans="1:4">
      <c r="A142" s="37">
        <v>485</v>
      </c>
      <c r="B142" s="37">
        <v>1</v>
      </c>
      <c r="C142" s="38">
        <v>35.82</v>
      </c>
      <c r="D142" s="38">
        <f t="shared" si="2"/>
        <v>36.82</v>
      </c>
    </row>
    <row r="143" spans="1:4">
      <c r="A143" s="37">
        <v>486</v>
      </c>
      <c r="B143" s="37">
        <v>1</v>
      </c>
      <c r="C143" s="38">
        <v>36.74</v>
      </c>
      <c r="D143" s="38">
        <f t="shared" si="2"/>
        <v>37.74</v>
      </c>
    </row>
    <row r="144" spans="1:4">
      <c r="A144" s="37">
        <v>487</v>
      </c>
      <c r="B144" s="37">
        <v>1</v>
      </c>
      <c r="C144" s="38">
        <v>27.52</v>
      </c>
      <c r="D144" s="38">
        <f t="shared" si="2"/>
        <v>28.52</v>
      </c>
    </row>
    <row r="145" spans="1:4">
      <c r="A145" s="37">
        <v>492</v>
      </c>
      <c r="B145" s="37">
        <v>1</v>
      </c>
      <c r="C145" s="38">
        <v>56.92</v>
      </c>
      <c r="D145" s="38">
        <f t="shared" si="2"/>
        <v>57.92</v>
      </c>
    </row>
    <row r="146" spans="1:4">
      <c r="A146" s="37">
        <v>495</v>
      </c>
      <c r="B146" s="37">
        <v>1</v>
      </c>
      <c r="C146" s="38">
        <v>14</v>
      </c>
      <c r="D146" s="38">
        <f t="shared" si="2"/>
        <v>15</v>
      </c>
    </row>
    <row r="147" spans="1:4">
      <c r="A147" s="37">
        <v>497</v>
      </c>
      <c r="B147" s="37">
        <v>1</v>
      </c>
      <c r="C147" s="38">
        <v>10</v>
      </c>
      <c r="D147" s="38">
        <f t="shared" si="2"/>
        <v>11</v>
      </c>
    </row>
    <row r="148" spans="1:4">
      <c r="A148" s="37">
        <v>499</v>
      </c>
      <c r="B148" s="37">
        <v>1</v>
      </c>
      <c r="C148" s="38">
        <v>47.39</v>
      </c>
      <c r="D148" s="38">
        <f t="shared" si="2"/>
        <v>48.39</v>
      </c>
    </row>
    <row r="149" spans="1:4">
      <c r="A149" s="37">
        <v>500</v>
      </c>
      <c r="B149" s="37">
        <v>1</v>
      </c>
      <c r="C149" s="38">
        <v>52.08</v>
      </c>
      <c r="D149" s="38">
        <f t="shared" si="2"/>
        <v>53.08</v>
      </c>
    </row>
    <row r="150" spans="1:4">
      <c r="A150" s="37">
        <v>505</v>
      </c>
      <c r="B150" s="37">
        <v>1</v>
      </c>
      <c r="C150" s="38">
        <v>64.77</v>
      </c>
      <c r="D150" s="38">
        <f t="shared" si="2"/>
        <v>65.77</v>
      </c>
    </row>
    <row r="151" spans="1:4">
      <c r="A151" s="37">
        <v>507</v>
      </c>
      <c r="B151" s="37">
        <v>1</v>
      </c>
      <c r="C151" s="38">
        <v>22.79</v>
      </c>
      <c r="D151" s="38">
        <f t="shared" si="2"/>
        <v>23.79</v>
      </c>
    </row>
    <row r="152" spans="1:4">
      <c r="A152" s="37">
        <v>508</v>
      </c>
      <c r="B152" s="37">
        <v>1</v>
      </c>
      <c r="C152" s="38">
        <v>44.65</v>
      </c>
      <c r="D152" s="38">
        <f t="shared" si="2"/>
        <v>45.65</v>
      </c>
    </row>
    <row r="153" spans="1:4">
      <c r="A153" s="37">
        <v>511</v>
      </c>
      <c r="B153" s="37">
        <v>1</v>
      </c>
      <c r="C153" s="38">
        <v>37.86</v>
      </c>
      <c r="D153" s="38">
        <f t="shared" si="2"/>
        <v>38.86</v>
      </c>
    </row>
    <row r="154" spans="1:4">
      <c r="A154" s="37">
        <v>514</v>
      </c>
      <c r="B154" s="37">
        <v>1</v>
      </c>
      <c r="C154" s="38">
        <v>68.099999999999994</v>
      </c>
      <c r="D154" s="38">
        <f t="shared" si="2"/>
        <v>69.099999999999994</v>
      </c>
    </row>
    <row r="155" spans="1:4">
      <c r="A155" s="37">
        <v>518</v>
      </c>
      <c r="B155" s="37">
        <v>1</v>
      </c>
      <c r="C155" s="38">
        <v>31.72</v>
      </c>
      <c r="D155" s="38">
        <f t="shared" si="2"/>
        <v>32.72</v>
      </c>
    </row>
    <row r="156" spans="1:4">
      <c r="A156" s="37">
        <v>531</v>
      </c>
      <c r="B156" s="37">
        <v>1</v>
      </c>
      <c r="C156" s="38">
        <v>28.28</v>
      </c>
      <c r="D156" s="38">
        <f t="shared" si="2"/>
        <v>29.28</v>
      </c>
    </row>
    <row r="157" spans="1:4">
      <c r="A157" s="37">
        <v>533</v>
      </c>
      <c r="B157" s="37">
        <v>1</v>
      </c>
      <c r="C157" s="38">
        <v>36.799999999999997</v>
      </c>
      <c r="D157" s="38">
        <f t="shared" si="2"/>
        <v>37.799999999999997</v>
      </c>
    </row>
    <row r="158" spans="1:4">
      <c r="A158" s="37">
        <v>534</v>
      </c>
      <c r="B158" s="37">
        <v>1</v>
      </c>
      <c r="C158" s="38">
        <v>40.81</v>
      </c>
      <c r="D158" s="38">
        <f t="shared" si="2"/>
        <v>41.81</v>
      </c>
    </row>
    <row r="159" spans="1:4">
      <c r="A159" s="37">
        <v>535</v>
      </c>
      <c r="B159" s="37">
        <v>1</v>
      </c>
      <c r="C159" s="38">
        <v>42.26</v>
      </c>
      <c r="D159" s="38">
        <f t="shared" si="2"/>
        <v>43.26</v>
      </c>
    </row>
    <row r="160" spans="1:4">
      <c r="A160" s="37">
        <v>542</v>
      </c>
      <c r="B160" s="37">
        <v>1</v>
      </c>
      <c r="C160" s="38">
        <v>29.95</v>
      </c>
      <c r="D160" s="38">
        <f t="shared" si="2"/>
        <v>30.95</v>
      </c>
    </row>
    <row r="161" spans="1:4">
      <c r="A161" s="37">
        <v>544</v>
      </c>
      <c r="B161" s="37">
        <v>1</v>
      </c>
      <c r="C161" s="38">
        <v>40.5</v>
      </c>
      <c r="D161" s="38">
        <f t="shared" si="2"/>
        <v>41.5</v>
      </c>
    </row>
    <row r="162" spans="1:4">
      <c r="A162" s="37">
        <v>545</v>
      </c>
      <c r="B162" s="37">
        <v>1</v>
      </c>
      <c r="C162" s="38">
        <v>36.35</v>
      </c>
      <c r="D162" s="38">
        <f t="shared" si="2"/>
        <v>37.35</v>
      </c>
    </row>
    <row r="163" spans="1:4">
      <c r="A163" s="37">
        <v>547</v>
      </c>
      <c r="B163" s="37">
        <v>1</v>
      </c>
      <c r="C163" s="38">
        <v>47.32</v>
      </c>
      <c r="D163" s="38">
        <f t="shared" si="2"/>
        <v>48.32</v>
      </c>
    </row>
    <row r="164" spans="1:4">
      <c r="A164" s="37">
        <v>548</v>
      </c>
      <c r="B164" s="37">
        <v>1</v>
      </c>
      <c r="C164" s="38">
        <v>47.24</v>
      </c>
      <c r="D164" s="38">
        <f t="shared" si="2"/>
        <v>48.24</v>
      </c>
    </row>
    <row r="165" spans="1:4">
      <c r="A165" s="37">
        <v>549</v>
      </c>
      <c r="B165" s="37">
        <v>1</v>
      </c>
      <c r="C165" s="38">
        <v>42.48</v>
      </c>
      <c r="D165" s="38">
        <f t="shared" si="2"/>
        <v>43.48</v>
      </c>
    </row>
    <row r="166" spans="1:4">
      <c r="A166" s="37">
        <v>550</v>
      </c>
      <c r="B166" s="37">
        <v>1</v>
      </c>
      <c r="C166" s="38">
        <v>33.14</v>
      </c>
      <c r="D166" s="38">
        <f t="shared" si="2"/>
        <v>34.14</v>
      </c>
    </row>
    <row r="167" spans="1:4">
      <c r="A167" s="37">
        <v>553</v>
      </c>
      <c r="B167" s="37">
        <v>1</v>
      </c>
      <c r="C167" s="38">
        <v>30.2</v>
      </c>
      <c r="D167" s="38">
        <f t="shared" si="2"/>
        <v>31.2</v>
      </c>
    </row>
    <row r="168" spans="1:4">
      <c r="A168" s="37">
        <v>561</v>
      </c>
      <c r="B168" s="37">
        <v>1</v>
      </c>
      <c r="C168" s="38">
        <v>62.28</v>
      </c>
      <c r="D168" s="38">
        <f t="shared" si="2"/>
        <v>63.28</v>
      </c>
    </row>
    <row r="169" spans="1:4">
      <c r="A169" s="37">
        <v>564</v>
      </c>
      <c r="B169" s="37">
        <v>1</v>
      </c>
      <c r="C169" s="38">
        <v>41.79</v>
      </c>
      <c r="D169" s="38">
        <f t="shared" si="2"/>
        <v>42.79</v>
      </c>
    </row>
    <row r="170" spans="1:4">
      <c r="A170" s="37">
        <v>577</v>
      </c>
      <c r="B170" s="37">
        <v>1</v>
      </c>
      <c r="C170" s="38">
        <v>30.66</v>
      </c>
      <c r="D170" s="38">
        <f t="shared" si="2"/>
        <v>31.66</v>
      </c>
    </row>
    <row r="171" spans="1:4">
      <c r="A171" s="37">
        <v>578</v>
      </c>
      <c r="B171" s="37">
        <v>1</v>
      </c>
      <c r="C171" s="38">
        <v>36.49</v>
      </c>
      <c r="D171" s="38">
        <f t="shared" si="2"/>
        <v>37.49</v>
      </c>
    </row>
    <row r="172" spans="1:4">
      <c r="A172" s="37">
        <v>581</v>
      </c>
      <c r="B172" s="37">
        <v>1</v>
      </c>
      <c r="C172" s="38">
        <v>52.16</v>
      </c>
      <c r="D172" s="38">
        <f t="shared" si="2"/>
        <v>53.16</v>
      </c>
    </row>
    <row r="173" spans="1:4">
      <c r="A173" s="37">
        <v>592</v>
      </c>
      <c r="B173" s="37">
        <v>1</v>
      </c>
      <c r="C173" s="38">
        <v>53.96</v>
      </c>
      <c r="D173" s="38">
        <f t="shared" si="2"/>
        <v>54.96</v>
      </c>
    </row>
    <row r="174" spans="1:4">
      <c r="A174" s="37">
        <v>593</v>
      </c>
      <c r="B174" s="37">
        <v>1</v>
      </c>
      <c r="C174" s="38">
        <v>36.01</v>
      </c>
      <c r="D174" s="38">
        <f t="shared" si="2"/>
        <v>37.01</v>
      </c>
    </row>
    <row r="175" spans="1:4">
      <c r="A175" s="37">
        <v>595</v>
      </c>
      <c r="B175" s="37">
        <v>1</v>
      </c>
      <c r="C175" s="38">
        <v>28.06</v>
      </c>
      <c r="D175" s="38">
        <f t="shared" si="2"/>
        <v>29.06</v>
      </c>
    </row>
    <row r="176" spans="1:4">
      <c r="A176" s="37">
        <v>599</v>
      </c>
      <c r="B176" s="37">
        <v>1</v>
      </c>
      <c r="C176" s="38">
        <v>44.84</v>
      </c>
      <c r="D176" s="38">
        <f t="shared" si="2"/>
        <v>45.84</v>
      </c>
    </row>
    <row r="177" spans="1:4">
      <c r="A177" s="37">
        <v>600</v>
      </c>
      <c r="B177" s="37">
        <v>1</v>
      </c>
      <c r="C177" s="38">
        <v>29.16</v>
      </c>
      <c r="D177" s="38">
        <f t="shared" si="2"/>
        <v>30.16</v>
      </c>
    </row>
    <row r="178" spans="1:4">
      <c r="A178" s="37">
        <v>601</v>
      </c>
      <c r="B178" s="37">
        <v>1</v>
      </c>
      <c r="C178" s="38">
        <v>40.6</v>
      </c>
      <c r="D178" s="38">
        <f t="shared" si="2"/>
        <v>41.6</v>
      </c>
    </row>
    <row r="179" spans="1:4">
      <c r="A179" s="37">
        <v>621</v>
      </c>
      <c r="B179" s="37">
        <v>1</v>
      </c>
      <c r="C179" s="38">
        <v>43.22</v>
      </c>
      <c r="D179" s="38">
        <f t="shared" si="2"/>
        <v>44.22</v>
      </c>
    </row>
    <row r="180" spans="1:4">
      <c r="A180" s="37">
        <v>622</v>
      </c>
      <c r="B180" s="37">
        <v>1</v>
      </c>
      <c r="C180" s="38">
        <v>39.39</v>
      </c>
      <c r="D180" s="38">
        <f t="shared" si="2"/>
        <v>40.39</v>
      </c>
    </row>
    <row r="181" spans="1:4">
      <c r="A181" s="37">
        <v>623</v>
      </c>
      <c r="B181" s="37">
        <v>1</v>
      </c>
      <c r="C181" s="38">
        <v>47.11</v>
      </c>
      <c r="D181" s="38">
        <f t="shared" si="2"/>
        <v>48.11</v>
      </c>
    </row>
    <row r="182" spans="1:4">
      <c r="A182" s="37">
        <v>624</v>
      </c>
      <c r="B182" s="37">
        <v>1</v>
      </c>
      <c r="C182" s="38">
        <v>46.5</v>
      </c>
      <c r="D182" s="38">
        <f t="shared" si="2"/>
        <v>47.5</v>
      </c>
    </row>
    <row r="183" spans="1:4">
      <c r="A183" s="37">
        <v>625</v>
      </c>
      <c r="B183" s="37">
        <v>1</v>
      </c>
      <c r="C183" s="38">
        <v>51.29</v>
      </c>
      <c r="D183" s="38">
        <f t="shared" si="2"/>
        <v>52.29</v>
      </c>
    </row>
    <row r="184" spans="1:4">
      <c r="A184" s="37">
        <v>630</v>
      </c>
      <c r="B184" s="37">
        <v>1</v>
      </c>
      <c r="C184" s="38">
        <v>37.700000000000003</v>
      </c>
      <c r="D184" s="38">
        <f t="shared" si="2"/>
        <v>38.700000000000003</v>
      </c>
    </row>
    <row r="185" spans="1:4">
      <c r="A185" s="37">
        <v>635</v>
      </c>
      <c r="B185" s="37">
        <v>1</v>
      </c>
      <c r="C185" s="38">
        <v>52.93</v>
      </c>
      <c r="D185" s="38">
        <f t="shared" si="2"/>
        <v>53.93</v>
      </c>
    </row>
    <row r="186" spans="1:4">
      <c r="A186" s="37">
        <v>640</v>
      </c>
      <c r="B186" s="37">
        <v>1</v>
      </c>
      <c r="C186" s="38">
        <v>36.71</v>
      </c>
      <c r="D186" s="38">
        <f t="shared" si="2"/>
        <v>37.71</v>
      </c>
    </row>
    <row r="187" spans="1:4">
      <c r="A187" s="37">
        <v>656</v>
      </c>
      <c r="B187" s="37">
        <v>1</v>
      </c>
      <c r="C187" s="38">
        <v>35.840000000000003</v>
      </c>
      <c r="D187" s="38">
        <f t="shared" si="2"/>
        <v>36.840000000000003</v>
      </c>
    </row>
    <row r="188" spans="1:4">
      <c r="A188" s="37">
        <v>659</v>
      </c>
      <c r="B188" s="37">
        <v>1</v>
      </c>
      <c r="C188" s="38">
        <v>32.96</v>
      </c>
      <c r="D188" s="38">
        <f t="shared" si="2"/>
        <v>33.96</v>
      </c>
    </row>
    <row r="189" spans="1:4">
      <c r="A189" s="37">
        <v>671</v>
      </c>
      <c r="B189" s="37">
        <v>1</v>
      </c>
      <c r="C189" s="38">
        <v>33.130000000000003</v>
      </c>
      <c r="D189" s="38">
        <f t="shared" si="2"/>
        <v>34.130000000000003</v>
      </c>
    </row>
    <row r="190" spans="1:4">
      <c r="A190" s="37">
        <v>676</v>
      </c>
      <c r="B190" s="37">
        <v>1</v>
      </c>
      <c r="C190" s="38">
        <v>34.85</v>
      </c>
      <c r="D190" s="38">
        <f t="shared" si="2"/>
        <v>35.85</v>
      </c>
    </row>
    <row r="191" spans="1:4">
      <c r="A191" s="37">
        <v>682</v>
      </c>
      <c r="B191" s="37">
        <v>1</v>
      </c>
      <c r="C191" s="38">
        <v>32.18</v>
      </c>
      <c r="D191" s="38">
        <f t="shared" si="2"/>
        <v>33.18</v>
      </c>
    </row>
    <row r="192" spans="1:4">
      <c r="A192" s="37">
        <v>690</v>
      </c>
      <c r="B192" s="37">
        <v>1</v>
      </c>
      <c r="C192" s="38">
        <v>37.67</v>
      </c>
      <c r="D192" s="38">
        <f t="shared" si="2"/>
        <v>38.67</v>
      </c>
    </row>
    <row r="193" spans="1:4">
      <c r="A193" s="37">
        <v>695</v>
      </c>
      <c r="B193" s="37">
        <v>1</v>
      </c>
      <c r="C193" s="38">
        <v>89.9</v>
      </c>
      <c r="D193" s="38">
        <f t="shared" si="2"/>
        <v>90.9</v>
      </c>
    </row>
    <row r="194" spans="1:4">
      <c r="A194" s="37">
        <v>696</v>
      </c>
      <c r="B194" s="37">
        <v>1</v>
      </c>
      <c r="C194" s="38">
        <v>91</v>
      </c>
      <c r="D194" s="38">
        <f t="shared" si="2"/>
        <v>92</v>
      </c>
    </row>
    <row r="195" spans="1:4">
      <c r="A195" s="37">
        <v>698</v>
      </c>
      <c r="B195" s="37">
        <v>1</v>
      </c>
      <c r="C195" s="38">
        <v>28.58</v>
      </c>
      <c r="D195" s="38">
        <f t="shared" si="2"/>
        <v>29.58</v>
      </c>
    </row>
    <row r="196" spans="1:4">
      <c r="A196" s="37">
        <v>700</v>
      </c>
      <c r="B196" s="37">
        <v>1</v>
      </c>
      <c r="C196" s="38">
        <v>37.96</v>
      </c>
      <c r="D196" s="38">
        <f t="shared" ref="D196:D259" si="3">+C196+1</f>
        <v>38.96</v>
      </c>
    </row>
    <row r="197" spans="1:4">
      <c r="A197" s="37">
        <v>701</v>
      </c>
      <c r="B197" s="37">
        <v>1</v>
      </c>
      <c r="C197" s="38">
        <v>72</v>
      </c>
      <c r="D197" s="38">
        <f t="shared" si="3"/>
        <v>73</v>
      </c>
    </row>
    <row r="198" spans="1:4">
      <c r="A198" s="37">
        <v>704</v>
      </c>
      <c r="B198" s="37">
        <v>1</v>
      </c>
      <c r="C198" s="38">
        <v>33.53</v>
      </c>
      <c r="D198" s="38">
        <f t="shared" si="3"/>
        <v>34.53</v>
      </c>
    </row>
    <row r="199" spans="1:4">
      <c r="A199" s="37">
        <v>706</v>
      </c>
      <c r="B199" s="37">
        <v>1</v>
      </c>
      <c r="C199" s="38">
        <v>66.36</v>
      </c>
      <c r="D199" s="38">
        <f t="shared" si="3"/>
        <v>67.36</v>
      </c>
    </row>
    <row r="200" spans="1:4">
      <c r="A200" s="37">
        <v>707</v>
      </c>
      <c r="B200" s="37">
        <v>1</v>
      </c>
      <c r="C200" s="38">
        <v>22.72</v>
      </c>
      <c r="D200" s="38">
        <f t="shared" si="3"/>
        <v>23.72</v>
      </c>
    </row>
    <row r="201" spans="1:4">
      <c r="A201" s="37">
        <v>709</v>
      </c>
      <c r="B201" s="37">
        <v>1</v>
      </c>
      <c r="C201" s="38">
        <v>44.37</v>
      </c>
      <c r="D201" s="38">
        <f t="shared" si="3"/>
        <v>45.37</v>
      </c>
    </row>
    <row r="202" spans="1:4">
      <c r="A202" s="37">
        <v>712</v>
      </c>
      <c r="B202" s="37">
        <v>1</v>
      </c>
      <c r="C202" s="38">
        <v>58.59</v>
      </c>
      <c r="D202" s="38">
        <f t="shared" si="3"/>
        <v>59.59</v>
      </c>
    </row>
    <row r="203" spans="1:4">
      <c r="A203" s="37">
        <v>716</v>
      </c>
      <c r="B203" s="37">
        <v>1</v>
      </c>
      <c r="C203" s="38">
        <v>33.43</v>
      </c>
      <c r="D203" s="38">
        <f t="shared" si="3"/>
        <v>34.43</v>
      </c>
    </row>
    <row r="204" spans="1:4">
      <c r="A204" s="37">
        <v>717</v>
      </c>
      <c r="B204" s="37">
        <v>1</v>
      </c>
      <c r="C204" s="38">
        <v>26.42</v>
      </c>
      <c r="D204" s="38">
        <f t="shared" si="3"/>
        <v>27.42</v>
      </c>
    </row>
    <row r="205" spans="1:4">
      <c r="A205" s="37">
        <v>719</v>
      </c>
      <c r="B205" s="37">
        <v>1</v>
      </c>
      <c r="C205" s="38">
        <v>24.1</v>
      </c>
      <c r="D205" s="38">
        <f t="shared" si="3"/>
        <v>25.1</v>
      </c>
    </row>
    <row r="206" spans="1:4">
      <c r="A206" s="37">
        <v>720</v>
      </c>
      <c r="B206" s="37">
        <v>1</v>
      </c>
      <c r="C206" s="38">
        <v>23.35</v>
      </c>
      <c r="D206" s="38">
        <f t="shared" si="3"/>
        <v>24.35</v>
      </c>
    </row>
    <row r="207" spans="1:4">
      <c r="A207" s="37">
        <v>721</v>
      </c>
      <c r="B207" s="37">
        <v>1</v>
      </c>
      <c r="C207" s="38">
        <v>28.52</v>
      </c>
      <c r="D207" s="190">
        <v>25.69</v>
      </c>
    </row>
    <row r="208" spans="1:4">
      <c r="A208" s="37">
        <v>726</v>
      </c>
      <c r="B208" s="37">
        <v>1</v>
      </c>
      <c r="C208" s="38">
        <v>25.24</v>
      </c>
      <c r="D208" s="38">
        <f t="shared" si="3"/>
        <v>26.24</v>
      </c>
    </row>
    <row r="209" spans="1:4">
      <c r="A209" s="37">
        <v>727</v>
      </c>
      <c r="B209" s="37">
        <v>1</v>
      </c>
      <c r="C209" s="38">
        <v>22.32</v>
      </c>
      <c r="D209" s="38">
        <f t="shared" si="3"/>
        <v>23.32</v>
      </c>
    </row>
    <row r="210" spans="1:4">
      <c r="A210" s="37">
        <v>728</v>
      </c>
      <c r="B210" s="37">
        <v>1</v>
      </c>
      <c r="C210" s="38">
        <v>29.09</v>
      </c>
      <c r="D210" s="38">
        <f t="shared" si="3"/>
        <v>30.09</v>
      </c>
    </row>
    <row r="211" spans="1:4">
      <c r="A211" s="37">
        <v>738</v>
      </c>
      <c r="B211" s="37">
        <v>1</v>
      </c>
      <c r="C211" s="38">
        <v>32.31</v>
      </c>
      <c r="D211" s="38">
        <f t="shared" si="3"/>
        <v>33.31</v>
      </c>
    </row>
    <row r="212" spans="1:4">
      <c r="A212" s="37">
        <v>739</v>
      </c>
      <c r="B212" s="37">
        <v>1</v>
      </c>
      <c r="C212" s="38">
        <v>35.19</v>
      </c>
      <c r="D212" s="38">
        <f t="shared" si="3"/>
        <v>36.19</v>
      </c>
    </row>
    <row r="213" spans="1:4">
      <c r="A213" s="37">
        <v>740</v>
      </c>
      <c r="B213" s="37">
        <v>1</v>
      </c>
      <c r="C213" s="38">
        <v>33.409999999999997</v>
      </c>
      <c r="D213" s="38">
        <f t="shared" si="3"/>
        <v>34.409999999999997</v>
      </c>
    </row>
    <row r="214" spans="1:4">
      <c r="A214" s="37">
        <v>741</v>
      </c>
      <c r="B214" s="37">
        <v>1</v>
      </c>
      <c r="C214" s="38">
        <v>39.270000000000003</v>
      </c>
      <c r="D214" s="38">
        <f t="shared" si="3"/>
        <v>40.270000000000003</v>
      </c>
    </row>
    <row r="215" spans="1:4">
      <c r="A215" s="37">
        <v>742</v>
      </c>
      <c r="B215" s="37">
        <v>1</v>
      </c>
      <c r="C215" s="38">
        <v>44.81</v>
      </c>
      <c r="D215" s="38">
        <f t="shared" si="3"/>
        <v>45.81</v>
      </c>
    </row>
    <row r="216" spans="1:4">
      <c r="A216" s="37">
        <v>743</v>
      </c>
      <c r="B216" s="37">
        <v>1</v>
      </c>
      <c r="C216" s="38">
        <v>35.56</v>
      </c>
      <c r="D216" s="38">
        <f t="shared" si="3"/>
        <v>36.56</v>
      </c>
    </row>
    <row r="217" spans="1:4">
      <c r="A217" s="37">
        <v>745</v>
      </c>
      <c r="B217" s="37">
        <v>1</v>
      </c>
      <c r="C217" s="38">
        <v>30.56</v>
      </c>
      <c r="D217" s="38">
        <f t="shared" si="3"/>
        <v>31.56</v>
      </c>
    </row>
    <row r="218" spans="1:4">
      <c r="A218" s="37">
        <v>748</v>
      </c>
      <c r="B218" s="37">
        <v>1</v>
      </c>
      <c r="C218" s="38">
        <v>27.78</v>
      </c>
      <c r="D218" s="38">
        <f t="shared" si="3"/>
        <v>28.78</v>
      </c>
    </row>
    <row r="219" spans="1:4">
      <c r="A219" s="37">
        <v>750</v>
      </c>
      <c r="B219" s="37">
        <v>1</v>
      </c>
      <c r="C219" s="38">
        <v>33.479999999999997</v>
      </c>
      <c r="D219" s="38">
        <f t="shared" si="3"/>
        <v>34.479999999999997</v>
      </c>
    </row>
    <row r="220" spans="1:4">
      <c r="A220" s="37">
        <v>756</v>
      </c>
      <c r="B220" s="37">
        <v>1</v>
      </c>
      <c r="C220" s="38">
        <v>44.97</v>
      </c>
      <c r="D220" s="38">
        <f t="shared" si="3"/>
        <v>45.97</v>
      </c>
    </row>
    <row r="221" spans="1:4">
      <c r="A221" s="37">
        <v>761</v>
      </c>
      <c r="B221" s="37">
        <v>1</v>
      </c>
      <c r="C221" s="38">
        <v>51.36</v>
      </c>
      <c r="D221" s="38">
        <f t="shared" si="3"/>
        <v>52.36</v>
      </c>
    </row>
    <row r="222" spans="1:4">
      <c r="A222" s="37">
        <v>763</v>
      </c>
      <c r="B222" s="37">
        <v>1</v>
      </c>
      <c r="C222" s="38">
        <v>13</v>
      </c>
      <c r="D222" s="38">
        <f t="shared" si="3"/>
        <v>14</v>
      </c>
    </row>
    <row r="223" spans="1:4">
      <c r="A223" s="37">
        <v>768</v>
      </c>
      <c r="B223" s="37">
        <v>1</v>
      </c>
      <c r="C223" s="38">
        <v>45.74</v>
      </c>
      <c r="D223" s="38">
        <f t="shared" si="3"/>
        <v>46.74</v>
      </c>
    </row>
    <row r="224" spans="1:4">
      <c r="A224" s="37">
        <v>771</v>
      </c>
      <c r="B224" s="37">
        <v>1</v>
      </c>
      <c r="C224" s="38">
        <v>59.32</v>
      </c>
      <c r="D224" s="38">
        <f t="shared" si="3"/>
        <v>60.32</v>
      </c>
    </row>
    <row r="225" spans="1:4">
      <c r="A225" s="37">
        <v>775</v>
      </c>
      <c r="B225" s="37">
        <v>1</v>
      </c>
      <c r="C225" s="38">
        <v>33.44</v>
      </c>
      <c r="D225" s="38">
        <f t="shared" si="3"/>
        <v>34.44</v>
      </c>
    </row>
    <row r="226" spans="1:4">
      <c r="A226" s="37">
        <v>777</v>
      </c>
      <c r="B226" s="37">
        <v>1</v>
      </c>
      <c r="C226" s="38">
        <v>56.85</v>
      </c>
      <c r="D226" s="38">
        <f t="shared" si="3"/>
        <v>57.85</v>
      </c>
    </row>
    <row r="227" spans="1:4">
      <c r="A227" s="37">
        <v>786</v>
      </c>
      <c r="B227" s="37">
        <v>1</v>
      </c>
      <c r="C227" s="38">
        <v>40.14</v>
      </c>
      <c r="D227" s="38">
        <f t="shared" si="3"/>
        <v>41.14</v>
      </c>
    </row>
    <row r="228" spans="1:4">
      <c r="A228" s="37">
        <v>787</v>
      </c>
      <c r="B228" s="37">
        <v>1</v>
      </c>
      <c r="C228" s="38">
        <v>39.93</v>
      </c>
      <c r="D228" s="38">
        <f t="shared" si="3"/>
        <v>40.93</v>
      </c>
    </row>
    <row r="229" spans="1:4">
      <c r="A229" s="37">
        <v>801</v>
      </c>
      <c r="B229" s="37">
        <v>1</v>
      </c>
      <c r="C229" s="38">
        <v>54.95</v>
      </c>
      <c r="D229" s="38">
        <f t="shared" si="3"/>
        <v>55.95</v>
      </c>
    </row>
    <row r="230" spans="1:4">
      <c r="A230" s="37">
        <v>803</v>
      </c>
      <c r="B230" s="37">
        <v>1</v>
      </c>
      <c r="C230" s="38">
        <v>47.39</v>
      </c>
      <c r="D230" s="38">
        <f t="shared" si="3"/>
        <v>48.39</v>
      </c>
    </row>
    <row r="231" spans="1:4">
      <c r="A231" s="37">
        <v>811</v>
      </c>
      <c r="B231" s="37">
        <v>1</v>
      </c>
      <c r="C231" s="38">
        <v>34.090000000000003</v>
      </c>
      <c r="D231" s="38">
        <f t="shared" si="3"/>
        <v>35.090000000000003</v>
      </c>
    </row>
    <row r="232" spans="1:4">
      <c r="A232" s="37">
        <v>813</v>
      </c>
      <c r="B232" s="37">
        <v>1</v>
      </c>
      <c r="C232" s="38">
        <v>49.66</v>
      </c>
      <c r="D232" s="38">
        <f t="shared" si="3"/>
        <v>50.66</v>
      </c>
    </row>
    <row r="233" spans="1:4">
      <c r="A233" s="37">
        <v>815</v>
      </c>
      <c r="B233" s="37">
        <v>2</v>
      </c>
      <c r="C233" s="38"/>
      <c r="D233" s="38">
        <f t="shared" si="3"/>
        <v>1</v>
      </c>
    </row>
    <row r="234" spans="1:4">
      <c r="A234" s="37">
        <v>818</v>
      </c>
      <c r="B234" s="37">
        <v>1</v>
      </c>
      <c r="C234" s="38">
        <v>36.93</v>
      </c>
      <c r="D234" s="38">
        <f t="shared" si="3"/>
        <v>37.93</v>
      </c>
    </row>
    <row r="235" spans="1:4">
      <c r="A235" s="37">
        <v>820</v>
      </c>
      <c r="B235" s="37">
        <v>1</v>
      </c>
      <c r="C235" s="38">
        <v>52.49</v>
      </c>
      <c r="D235" s="38">
        <f t="shared" si="3"/>
        <v>53.49</v>
      </c>
    </row>
    <row r="236" spans="1:4">
      <c r="A236" s="37">
        <v>821</v>
      </c>
      <c r="B236" s="37">
        <v>1</v>
      </c>
      <c r="C236" s="38">
        <v>29.21</v>
      </c>
      <c r="D236" s="38">
        <f t="shared" si="3"/>
        <v>30.21</v>
      </c>
    </row>
    <row r="237" spans="1:4">
      <c r="A237" s="37">
        <v>829</v>
      </c>
      <c r="B237" s="37">
        <v>1</v>
      </c>
      <c r="C237" s="38">
        <v>50.01</v>
      </c>
      <c r="D237" s="38">
        <f t="shared" si="3"/>
        <v>51.01</v>
      </c>
    </row>
    <row r="238" spans="1:4">
      <c r="A238" s="37">
        <v>831</v>
      </c>
      <c r="B238" s="37">
        <v>1</v>
      </c>
      <c r="C238" s="38">
        <v>34.9</v>
      </c>
      <c r="D238" s="38">
        <f t="shared" si="3"/>
        <v>35.9</v>
      </c>
    </row>
    <row r="239" spans="1:4">
      <c r="A239" s="37">
        <v>832</v>
      </c>
      <c r="B239" s="37">
        <v>1</v>
      </c>
      <c r="C239" s="38">
        <v>27.2</v>
      </c>
      <c r="D239" s="38">
        <f t="shared" si="3"/>
        <v>28.2</v>
      </c>
    </row>
    <row r="240" spans="1:4">
      <c r="A240" s="37">
        <v>833</v>
      </c>
      <c r="B240" s="37">
        <v>1</v>
      </c>
      <c r="C240" s="38">
        <v>30.7</v>
      </c>
      <c r="D240" s="38">
        <f t="shared" si="3"/>
        <v>31.7</v>
      </c>
    </row>
    <row r="241" spans="1:4">
      <c r="A241" s="37">
        <v>834</v>
      </c>
      <c r="B241" s="37">
        <v>1</v>
      </c>
      <c r="C241" s="38">
        <v>39.549999999999997</v>
      </c>
      <c r="D241" s="38">
        <f t="shared" si="3"/>
        <v>40.549999999999997</v>
      </c>
    </row>
    <row r="242" spans="1:4">
      <c r="A242" s="37">
        <v>836</v>
      </c>
      <c r="B242" s="37">
        <v>1</v>
      </c>
      <c r="C242" s="38">
        <v>74.2</v>
      </c>
      <c r="D242" s="38">
        <f t="shared" si="3"/>
        <v>75.2</v>
      </c>
    </row>
    <row r="243" spans="1:4">
      <c r="A243" s="37">
        <v>837</v>
      </c>
      <c r="B243" s="37">
        <v>1</v>
      </c>
      <c r="C243" s="38">
        <v>44.87</v>
      </c>
      <c r="D243" s="38">
        <f t="shared" si="3"/>
        <v>45.87</v>
      </c>
    </row>
    <row r="244" spans="1:4">
      <c r="A244" s="37">
        <v>840</v>
      </c>
      <c r="B244" s="37">
        <v>1</v>
      </c>
      <c r="C244" s="38">
        <v>51.9</v>
      </c>
      <c r="D244" s="38">
        <f t="shared" si="3"/>
        <v>52.9</v>
      </c>
    </row>
    <row r="245" spans="1:4">
      <c r="A245" s="37">
        <v>846</v>
      </c>
      <c r="B245" s="37">
        <v>1</v>
      </c>
      <c r="C245" s="38">
        <v>55.14</v>
      </c>
      <c r="D245" s="38">
        <f t="shared" si="3"/>
        <v>56.14</v>
      </c>
    </row>
    <row r="246" spans="1:4">
      <c r="A246" s="37">
        <v>850</v>
      </c>
      <c r="B246" s="37">
        <v>1</v>
      </c>
      <c r="C246" s="38">
        <v>25.47</v>
      </c>
      <c r="D246" s="38">
        <f t="shared" si="3"/>
        <v>26.47</v>
      </c>
    </row>
    <row r="247" spans="1:4">
      <c r="A247" s="37">
        <v>852</v>
      </c>
      <c r="B247" s="37">
        <v>1</v>
      </c>
      <c r="C247" s="38">
        <v>64.83</v>
      </c>
      <c r="D247" s="38">
        <f t="shared" si="3"/>
        <v>65.83</v>
      </c>
    </row>
    <row r="248" spans="1:4">
      <c r="A248" s="37">
        <v>857</v>
      </c>
      <c r="B248" s="37">
        <v>1</v>
      </c>
      <c r="C248" s="38">
        <v>42.47</v>
      </c>
      <c r="D248" s="38">
        <f t="shared" si="3"/>
        <v>43.47</v>
      </c>
    </row>
    <row r="249" spans="1:4">
      <c r="A249" s="37">
        <v>858</v>
      </c>
      <c r="B249" s="37">
        <v>1</v>
      </c>
      <c r="C249" s="38">
        <v>53.87</v>
      </c>
      <c r="D249" s="38">
        <f t="shared" si="3"/>
        <v>54.87</v>
      </c>
    </row>
    <row r="250" spans="1:4">
      <c r="A250" s="37">
        <v>861</v>
      </c>
      <c r="B250" s="37">
        <v>1</v>
      </c>
      <c r="C250" s="38">
        <v>47.16</v>
      </c>
      <c r="D250" s="38">
        <f t="shared" si="3"/>
        <v>48.16</v>
      </c>
    </row>
    <row r="251" spans="1:4">
      <c r="A251" s="37">
        <v>876</v>
      </c>
      <c r="B251" s="37">
        <v>1</v>
      </c>
      <c r="C251" s="38">
        <v>23.65</v>
      </c>
      <c r="D251" s="38">
        <f t="shared" si="3"/>
        <v>24.65</v>
      </c>
    </row>
    <row r="252" spans="1:4">
      <c r="A252" s="37">
        <v>877</v>
      </c>
      <c r="B252" s="37">
        <v>1</v>
      </c>
      <c r="C252" s="38">
        <v>30.32</v>
      </c>
      <c r="D252" s="38">
        <f t="shared" si="3"/>
        <v>31.32</v>
      </c>
    </row>
    <row r="253" spans="1:4">
      <c r="A253" s="37">
        <v>879</v>
      </c>
      <c r="B253" s="37">
        <v>1</v>
      </c>
      <c r="C253" s="38">
        <v>33.590000000000003</v>
      </c>
      <c r="D253" s="38">
        <f t="shared" si="3"/>
        <v>34.590000000000003</v>
      </c>
    </row>
    <row r="254" spans="1:4">
      <c r="A254" s="37">
        <v>881</v>
      </c>
      <c r="B254" s="37">
        <v>1</v>
      </c>
      <c r="C254" s="38">
        <v>30.06</v>
      </c>
      <c r="D254" s="38">
        <f t="shared" si="3"/>
        <v>31.06</v>
      </c>
    </row>
    <row r="255" spans="1:4">
      <c r="A255" s="37">
        <v>882</v>
      </c>
      <c r="B255" s="37">
        <v>1</v>
      </c>
      <c r="C255" s="38">
        <v>31.33</v>
      </c>
      <c r="D255" s="38">
        <f t="shared" si="3"/>
        <v>32.33</v>
      </c>
    </row>
    <row r="256" spans="1:4">
      <c r="A256" s="37">
        <v>883</v>
      </c>
      <c r="B256" s="37">
        <v>1</v>
      </c>
      <c r="C256" s="38">
        <v>26.39</v>
      </c>
      <c r="D256" s="38">
        <f t="shared" si="3"/>
        <v>27.39</v>
      </c>
    </row>
    <row r="257" spans="1:4">
      <c r="A257" s="37">
        <v>885</v>
      </c>
      <c r="B257" s="37">
        <v>1</v>
      </c>
      <c r="C257" s="38">
        <v>17.649999999999999</v>
      </c>
      <c r="D257" s="38">
        <f t="shared" si="3"/>
        <v>18.649999999999999</v>
      </c>
    </row>
    <row r="258" spans="1:4">
      <c r="A258" s="37">
        <v>891</v>
      </c>
      <c r="B258" s="37">
        <v>1</v>
      </c>
      <c r="C258" s="38">
        <v>48.96</v>
      </c>
      <c r="D258" s="38">
        <f t="shared" si="3"/>
        <v>49.96</v>
      </c>
    </row>
    <row r="259" spans="1:4">
      <c r="A259" s="37">
        <v>911</v>
      </c>
      <c r="B259" s="37">
        <v>1</v>
      </c>
      <c r="C259" s="38">
        <v>35.17</v>
      </c>
      <c r="D259" s="38">
        <f t="shared" si="3"/>
        <v>36.17</v>
      </c>
    </row>
    <row r="260" spans="1:4">
      <c r="A260" s="37">
        <v>912</v>
      </c>
      <c r="B260" s="37">
        <v>1</v>
      </c>
      <c r="C260" s="38">
        <v>34.770000000000003</v>
      </c>
      <c r="D260" s="38">
        <f t="shared" ref="D260:D323" si="4">+C260+1</f>
        <v>35.770000000000003</v>
      </c>
    </row>
    <row r="261" spans="1:4">
      <c r="A261" s="37">
        <v>914</v>
      </c>
      <c r="B261" s="37">
        <v>1</v>
      </c>
      <c r="C261" s="38">
        <v>25.99</v>
      </c>
      <c r="D261" s="38">
        <f t="shared" si="4"/>
        <v>26.99</v>
      </c>
    </row>
    <row r="262" spans="1:4">
      <c r="A262" s="37">
        <v>2071</v>
      </c>
      <c r="B262" s="37">
        <v>1</v>
      </c>
      <c r="C262" s="38">
        <v>19.34</v>
      </c>
      <c r="D262" s="38">
        <f t="shared" si="4"/>
        <v>20.34</v>
      </c>
    </row>
    <row r="263" spans="1:4">
      <c r="A263" s="37">
        <v>2125</v>
      </c>
      <c r="B263" s="37">
        <v>1</v>
      </c>
      <c r="C263" s="38">
        <v>20.79</v>
      </c>
      <c r="D263" s="38">
        <f t="shared" si="4"/>
        <v>21.79</v>
      </c>
    </row>
    <row r="264" spans="1:4">
      <c r="A264" s="37">
        <v>2134</v>
      </c>
      <c r="B264" s="37">
        <v>1</v>
      </c>
      <c r="C264" s="38">
        <v>2</v>
      </c>
      <c r="D264" s="38">
        <f t="shared" si="4"/>
        <v>3</v>
      </c>
    </row>
    <row r="265" spans="1:4">
      <c r="A265" s="37">
        <v>2135</v>
      </c>
      <c r="B265" s="37">
        <v>1</v>
      </c>
      <c r="C265" s="38">
        <v>53.88</v>
      </c>
      <c r="D265" s="38">
        <f t="shared" si="4"/>
        <v>54.88</v>
      </c>
    </row>
    <row r="266" spans="1:4">
      <c r="A266" s="37">
        <v>2137</v>
      </c>
      <c r="B266" s="37">
        <v>1</v>
      </c>
      <c r="C266" s="38">
        <v>46.71</v>
      </c>
      <c r="D266" s="38">
        <f t="shared" si="4"/>
        <v>47.71</v>
      </c>
    </row>
    <row r="267" spans="1:4">
      <c r="A267" s="37">
        <v>2142</v>
      </c>
      <c r="B267" s="37">
        <v>1</v>
      </c>
      <c r="C267" s="38">
        <v>30.88</v>
      </c>
      <c r="D267" s="38">
        <f t="shared" si="4"/>
        <v>31.88</v>
      </c>
    </row>
    <row r="268" spans="1:4">
      <c r="A268" s="37">
        <v>2143</v>
      </c>
      <c r="B268" s="37">
        <v>1</v>
      </c>
      <c r="C268" s="38">
        <v>54.34</v>
      </c>
      <c r="D268" s="38">
        <f t="shared" si="4"/>
        <v>55.34</v>
      </c>
    </row>
    <row r="269" spans="1:4">
      <c r="A269" s="37">
        <v>2144</v>
      </c>
      <c r="B269" s="37">
        <v>1</v>
      </c>
      <c r="C269" s="38">
        <v>36.29</v>
      </c>
      <c r="D269" s="38">
        <f t="shared" si="4"/>
        <v>37.29</v>
      </c>
    </row>
    <row r="270" spans="1:4">
      <c r="A270" s="37">
        <v>2149</v>
      </c>
      <c r="B270" s="37">
        <v>1</v>
      </c>
      <c r="C270" s="38">
        <v>33.36</v>
      </c>
      <c r="D270" s="38">
        <f t="shared" si="4"/>
        <v>34.36</v>
      </c>
    </row>
    <row r="271" spans="1:4">
      <c r="A271" s="37">
        <v>2154</v>
      </c>
      <c r="B271" s="37">
        <v>1</v>
      </c>
      <c r="C271" s="38">
        <v>84.68</v>
      </c>
      <c r="D271" s="38">
        <f t="shared" si="4"/>
        <v>85.68</v>
      </c>
    </row>
    <row r="272" spans="1:4">
      <c r="A272" s="37">
        <v>2155</v>
      </c>
      <c r="B272" s="37">
        <v>1</v>
      </c>
      <c r="C272" s="38">
        <v>30.76</v>
      </c>
      <c r="D272" s="38">
        <f t="shared" si="4"/>
        <v>31.76</v>
      </c>
    </row>
    <row r="273" spans="1:4">
      <c r="A273" s="37">
        <v>2159</v>
      </c>
      <c r="B273" s="37">
        <v>1</v>
      </c>
      <c r="C273" s="38">
        <v>62.25</v>
      </c>
      <c r="D273" s="38">
        <f t="shared" si="4"/>
        <v>63.25</v>
      </c>
    </row>
    <row r="274" spans="1:4">
      <c r="A274" s="37">
        <v>2164</v>
      </c>
      <c r="B274" s="37">
        <v>1</v>
      </c>
      <c r="C274" s="38">
        <v>36.71</v>
      </c>
      <c r="D274" s="38">
        <f t="shared" si="4"/>
        <v>37.71</v>
      </c>
    </row>
    <row r="275" spans="1:4">
      <c r="A275" s="37">
        <v>2165</v>
      </c>
      <c r="B275" s="37">
        <v>1</v>
      </c>
      <c r="C275" s="38">
        <v>37.729999999999997</v>
      </c>
      <c r="D275" s="38">
        <f t="shared" si="4"/>
        <v>38.729999999999997</v>
      </c>
    </row>
    <row r="276" spans="1:4">
      <c r="A276" s="37">
        <v>2167</v>
      </c>
      <c r="B276" s="37">
        <v>1</v>
      </c>
      <c r="C276" s="38">
        <v>11.63</v>
      </c>
      <c r="D276" s="38">
        <f t="shared" si="4"/>
        <v>12.63</v>
      </c>
    </row>
    <row r="277" spans="1:4">
      <c r="A277" s="37">
        <v>2168</v>
      </c>
      <c r="B277" s="37">
        <v>1</v>
      </c>
      <c r="C277" s="38">
        <v>42.95</v>
      </c>
      <c r="D277" s="38">
        <f t="shared" si="4"/>
        <v>43.95</v>
      </c>
    </row>
    <row r="278" spans="1:4">
      <c r="A278" s="37">
        <v>2169</v>
      </c>
      <c r="B278" s="37">
        <v>1</v>
      </c>
      <c r="C278" s="38">
        <v>64.92</v>
      </c>
      <c r="D278" s="38">
        <f t="shared" si="4"/>
        <v>65.92</v>
      </c>
    </row>
    <row r="279" spans="1:4">
      <c r="A279" s="37">
        <v>2170</v>
      </c>
      <c r="B279" s="37">
        <v>1</v>
      </c>
      <c r="C279" s="38">
        <v>45.55</v>
      </c>
      <c r="D279" s="38">
        <f t="shared" si="4"/>
        <v>46.55</v>
      </c>
    </row>
    <row r="280" spans="1:4">
      <c r="A280" s="37">
        <v>2171</v>
      </c>
      <c r="B280" s="37">
        <v>1</v>
      </c>
      <c r="C280" s="38">
        <v>35.31</v>
      </c>
      <c r="D280" s="190">
        <v>16.329999999999998</v>
      </c>
    </row>
    <row r="281" spans="1:4">
      <c r="A281" s="37">
        <v>2172</v>
      </c>
      <c r="B281" s="37">
        <v>1</v>
      </c>
      <c r="C281" s="38">
        <v>37.67</v>
      </c>
      <c r="D281" s="38">
        <f t="shared" si="4"/>
        <v>38.67</v>
      </c>
    </row>
    <row r="282" spans="1:4">
      <c r="A282" s="37">
        <v>2174</v>
      </c>
      <c r="B282" s="37">
        <v>1</v>
      </c>
      <c r="C282" s="38">
        <v>37.200000000000003</v>
      </c>
      <c r="D282" s="38">
        <f t="shared" si="4"/>
        <v>38.200000000000003</v>
      </c>
    </row>
    <row r="283" spans="1:4">
      <c r="A283" s="37">
        <v>2176</v>
      </c>
      <c r="B283" s="37">
        <v>1</v>
      </c>
      <c r="C283" s="38">
        <v>53.68</v>
      </c>
      <c r="D283" s="38">
        <f t="shared" si="4"/>
        <v>54.68</v>
      </c>
    </row>
    <row r="284" spans="1:4">
      <c r="A284" s="37">
        <v>2180</v>
      </c>
      <c r="B284" s="37">
        <v>1</v>
      </c>
      <c r="C284" s="38">
        <v>49.51</v>
      </c>
      <c r="D284" s="38">
        <f t="shared" si="4"/>
        <v>50.51</v>
      </c>
    </row>
    <row r="285" spans="1:4">
      <c r="A285" s="37">
        <v>2184</v>
      </c>
      <c r="B285" s="37">
        <v>1</v>
      </c>
      <c r="C285" s="38">
        <v>42.82</v>
      </c>
      <c r="D285" s="38">
        <f t="shared" si="4"/>
        <v>43.82</v>
      </c>
    </row>
    <row r="286" spans="1:4">
      <c r="A286" s="37">
        <v>2190</v>
      </c>
      <c r="B286" s="37">
        <v>1</v>
      </c>
      <c r="C286" s="38">
        <v>64.81</v>
      </c>
      <c r="D286" s="38">
        <f t="shared" si="4"/>
        <v>65.81</v>
      </c>
    </row>
    <row r="287" spans="1:4">
      <c r="A287" s="37">
        <v>2198</v>
      </c>
      <c r="B287" s="37">
        <v>1</v>
      </c>
      <c r="C287" s="38">
        <v>51.34</v>
      </c>
      <c r="D287" s="38">
        <f t="shared" si="4"/>
        <v>52.34</v>
      </c>
    </row>
    <row r="288" spans="1:4">
      <c r="A288" s="37">
        <v>2215</v>
      </c>
      <c r="B288" s="37">
        <v>1</v>
      </c>
      <c r="C288" s="38">
        <v>44.65</v>
      </c>
      <c r="D288" s="38">
        <f t="shared" si="4"/>
        <v>45.65</v>
      </c>
    </row>
    <row r="289" spans="1:4">
      <c r="A289" s="37">
        <v>2310</v>
      </c>
      <c r="B289" s="37">
        <v>1</v>
      </c>
      <c r="C289" s="38">
        <v>61.71</v>
      </c>
      <c r="D289" s="38">
        <f t="shared" si="4"/>
        <v>62.71</v>
      </c>
    </row>
    <row r="290" spans="1:4">
      <c r="A290" s="37">
        <v>2311</v>
      </c>
      <c r="B290" s="37">
        <v>1</v>
      </c>
      <c r="C290" s="38">
        <v>13</v>
      </c>
      <c r="D290" s="38">
        <f t="shared" si="4"/>
        <v>14</v>
      </c>
    </row>
    <row r="291" spans="1:4">
      <c r="A291" s="37">
        <v>2342</v>
      </c>
      <c r="B291" s="37">
        <v>1</v>
      </c>
      <c r="C291" s="38">
        <v>38.049999999999997</v>
      </c>
      <c r="D291" s="38">
        <f t="shared" si="4"/>
        <v>39.049999999999997</v>
      </c>
    </row>
    <row r="292" spans="1:4">
      <c r="A292" s="37">
        <v>2358</v>
      </c>
      <c r="B292" s="37">
        <v>1</v>
      </c>
      <c r="C292" s="38">
        <v>54.19</v>
      </c>
      <c r="D292" s="38">
        <f t="shared" si="4"/>
        <v>55.19</v>
      </c>
    </row>
    <row r="293" spans="1:4">
      <c r="A293" s="37">
        <v>2364</v>
      </c>
      <c r="B293" s="37">
        <v>1</v>
      </c>
      <c r="C293" s="38">
        <v>36.03</v>
      </c>
      <c r="D293" s="38">
        <f t="shared" si="4"/>
        <v>37.03</v>
      </c>
    </row>
    <row r="294" spans="1:4">
      <c r="A294" s="37">
        <v>2365</v>
      </c>
      <c r="B294" s="37">
        <v>1</v>
      </c>
      <c r="C294" s="38">
        <v>49.48</v>
      </c>
      <c r="D294" s="38">
        <f t="shared" si="4"/>
        <v>50.48</v>
      </c>
    </row>
    <row r="295" spans="1:4">
      <c r="A295" s="37">
        <v>2396</v>
      </c>
      <c r="B295" s="37">
        <v>1</v>
      </c>
      <c r="C295" s="38">
        <v>36.71</v>
      </c>
      <c r="D295" s="38">
        <f t="shared" si="4"/>
        <v>37.71</v>
      </c>
    </row>
    <row r="296" spans="1:4">
      <c r="A296" s="37">
        <v>2397</v>
      </c>
      <c r="B296" s="37">
        <v>1</v>
      </c>
      <c r="C296" s="38">
        <v>49.96</v>
      </c>
      <c r="D296" s="38">
        <f t="shared" si="4"/>
        <v>50.96</v>
      </c>
    </row>
    <row r="297" spans="1:4">
      <c r="A297" s="37">
        <v>2448</v>
      </c>
      <c r="B297" s="37">
        <v>1</v>
      </c>
      <c r="C297" s="38">
        <v>55.18</v>
      </c>
      <c r="D297" s="38">
        <f t="shared" si="4"/>
        <v>56.18</v>
      </c>
    </row>
    <row r="298" spans="1:4">
      <c r="A298" s="37">
        <v>2527</v>
      </c>
      <c r="B298" s="37">
        <v>1</v>
      </c>
      <c r="C298" s="38">
        <v>63.1</v>
      </c>
      <c r="D298" s="38">
        <f t="shared" si="4"/>
        <v>64.099999999999994</v>
      </c>
    </row>
    <row r="299" spans="1:4">
      <c r="A299" s="37">
        <v>2534</v>
      </c>
      <c r="B299" s="37">
        <v>1</v>
      </c>
      <c r="C299" s="38">
        <v>59.49</v>
      </c>
      <c r="D299" s="38">
        <f t="shared" si="4"/>
        <v>60.49</v>
      </c>
    </row>
    <row r="300" spans="1:4">
      <c r="A300" s="37">
        <v>2536</v>
      </c>
      <c r="B300" s="37">
        <v>1</v>
      </c>
      <c r="C300" s="38">
        <v>56.75</v>
      </c>
      <c r="D300" s="38">
        <f t="shared" si="4"/>
        <v>57.75</v>
      </c>
    </row>
    <row r="301" spans="1:4">
      <c r="A301" s="37">
        <v>2580</v>
      </c>
      <c r="B301" s="37">
        <v>1</v>
      </c>
      <c r="C301" s="38">
        <v>12.02</v>
      </c>
      <c r="D301" s="38">
        <f t="shared" si="4"/>
        <v>13.02</v>
      </c>
    </row>
    <row r="302" spans="1:4">
      <c r="A302" s="37">
        <v>2609</v>
      </c>
      <c r="B302" s="37">
        <v>1</v>
      </c>
      <c r="C302" s="38">
        <v>14.68</v>
      </c>
      <c r="D302" s="38">
        <f t="shared" si="4"/>
        <v>15.68</v>
      </c>
    </row>
    <row r="303" spans="1:4">
      <c r="A303" s="37">
        <v>2683</v>
      </c>
      <c r="B303" s="37">
        <v>1</v>
      </c>
      <c r="C303" s="38">
        <v>57.74</v>
      </c>
      <c r="D303" s="38">
        <f t="shared" si="4"/>
        <v>58.74</v>
      </c>
    </row>
    <row r="304" spans="1:4">
      <c r="A304" s="37">
        <v>2687</v>
      </c>
      <c r="B304" s="37">
        <v>1</v>
      </c>
      <c r="C304" s="38">
        <v>16.04</v>
      </c>
      <c r="D304" s="38">
        <f t="shared" si="4"/>
        <v>17.04</v>
      </c>
    </row>
    <row r="305" spans="1:4">
      <c r="A305" s="37">
        <v>2689</v>
      </c>
      <c r="B305" s="37">
        <v>1</v>
      </c>
      <c r="C305" s="38">
        <v>22.31</v>
      </c>
      <c r="D305" s="38">
        <f t="shared" si="4"/>
        <v>23.31</v>
      </c>
    </row>
    <row r="306" spans="1:4">
      <c r="A306" s="37">
        <v>2711</v>
      </c>
      <c r="B306" s="37">
        <v>1</v>
      </c>
      <c r="C306" s="38">
        <v>40.36</v>
      </c>
      <c r="D306" s="38">
        <f t="shared" si="4"/>
        <v>41.36</v>
      </c>
    </row>
    <row r="307" spans="1:4">
      <c r="A307" s="37">
        <v>2752</v>
      </c>
      <c r="B307" s="37">
        <v>1</v>
      </c>
      <c r="C307" s="38">
        <v>41.71</v>
      </c>
      <c r="D307" s="38">
        <f t="shared" si="4"/>
        <v>42.71</v>
      </c>
    </row>
    <row r="308" spans="1:4">
      <c r="A308" s="37">
        <v>2753</v>
      </c>
      <c r="B308" s="37">
        <v>1</v>
      </c>
      <c r="C308" s="38">
        <v>30.43</v>
      </c>
      <c r="D308" s="38">
        <f t="shared" si="4"/>
        <v>31.43</v>
      </c>
    </row>
    <row r="309" spans="1:4">
      <c r="A309" s="37">
        <v>2754</v>
      </c>
      <c r="B309" s="37">
        <v>1</v>
      </c>
      <c r="C309" s="38">
        <v>44.05</v>
      </c>
      <c r="D309" s="38">
        <f t="shared" si="4"/>
        <v>45.05</v>
      </c>
    </row>
    <row r="310" spans="1:4">
      <c r="A310" s="37">
        <v>2759</v>
      </c>
      <c r="B310" s="37">
        <v>1</v>
      </c>
      <c r="C310" s="38">
        <v>58.96</v>
      </c>
      <c r="D310" s="38">
        <f t="shared" si="4"/>
        <v>59.96</v>
      </c>
    </row>
    <row r="311" spans="1:4">
      <c r="A311" s="37">
        <v>2769</v>
      </c>
      <c r="B311" s="37">
        <v>1</v>
      </c>
      <c r="C311" s="38">
        <v>28.69</v>
      </c>
      <c r="D311" s="38">
        <f t="shared" si="4"/>
        <v>29.69</v>
      </c>
    </row>
    <row r="312" spans="1:4">
      <c r="A312" s="37">
        <v>2805</v>
      </c>
      <c r="B312" s="37">
        <v>1</v>
      </c>
      <c r="C312" s="38">
        <v>45.65</v>
      </c>
      <c r="D312" s="38">
        <f t="shared" si="4"/>
        <v>46.65</v>
      </c>
    </row>
    <row r="313" spans="1:4">
      <c r="A313" s="37">
        <v>2835</v>
      </c>
      <c r="B313" s="37">
        <v>1</v>
      </c>
      <c r="C313" s="38">
        <v>35.6</v>
      </c>
      <c r="D313" s="38">
        <f t="shared" si="4"/>
        <v>36.6</v>
      </c>
    </row>
    <row r="314" spans="1:4">
      <c r="A314" s="37">
        <v>2853</v>
      </c>
      <c r="B314" s="37">
        <v>1</v>
      </c>
      <c r="C314" s="38">
        <v>41.42</v>
      </c>
      <c r="D314" s="38">
        <f t="shared" si="4"/>
        <v>42.42</v>
      </c>
    </row>
    <row r="315" spans="1:4">
      <c r="A315" s="37">
        <v>2854</v>
      </c>
      <c r="B315" s="37">
        <v>1</v>
      </c>
      <c r="C315" s="38">
        <v>22.47</v>
      </c>
      <c r="D315" s="38">
        <f t="shared" si="4"/>
        <v>23.47</v>
      </c>
    </row>
    <row r="316" spans="1:4">
      <c r="A316" s="37">
        <v>2856</v>
      </c>
      <c r="B316" s="37">
        <v>1</v>
      </c>
      <c r="C316" s="38">
        <v>69.489999999999995</v>
      </c>
      <c r="D316" s="38">
        <f t="shared" si="4"/>
        <v>70.489999999999995</v>
      </c>
    </row>
    <row r="317" spans="1:4">
      <c r="A317" s="37">
        <v>2859</v>
      </c>
      <c r="B317" s="37">
        <v>1</v>
      </c>
      <c r="C317" s="38">
        <v>45.47</v>
      </c>
      <c r="D317" s="38">
        <f t="shared" si="4"/>
        <v>46.47</v>
      </c>
    </row>
    <row r="318" spans="1:4">
      <c r="A318" s="37">
        <v>2860</v>
      </c>
      <c r="B318" s="37">
        <v>1</v>
      </c>
      <c r="C318" s="38">
        <v>53.04</v>
      </c>
      <c r="D318" s="38">
        <f t="shared" si="4"/>
        <v>54.04</v>
      </c>
    </row>
    <row r="319" spans="1:4">
      <c r="A319" s="37">
        <v>2884</v>
      </c>
      <c r="B319" s="37">
        <v>1</v>
      </c>
      <c r="C319" s="38">
        <v>71.88</v>
      </c>
      <c r="D319" s="38">
        <f t="shared" si="4"/>
        <v>72.88</v>
      </c>
    </row>
    <row r="320" spans="1:4">
      <c r="A320" s="37">
        <v>2886</v>
      </c>
      <c r="B320" s="37">
        <v>1</v>
      </c>
      <c r="C320" s="38">
        <v>54.06</v>
      </c>
      <c r="D320" s="38">
        <f t="shared" si="4"/>
        <v>55.06</v>
      </c>
    </row>
    <row r="321" spans="1:4">
      <c r="A321" s="37">
        <v>2888</v>
      </c>
      <c r="B321" s="37">
        <v>1</v>
      </c>
      <c r="C321" s="38">
        <v>53.3</v>
      </c>
      <c r="D321" s="38">
        <f t="shared" si="4"/>
        <v>54.3</v>
      </c>
    </row>
    <row r="322" spans="1:4">
      <c r="A322" s="37">
        <v>2889</v>
      </c>
      <c r="B322" s="37">
        <v>1</v>
      </c>
      <c r="C322" s="38">
        <v>20.2</v>
      </c>
      <c r="D322" s="38">
        <f t="shared" si="4"/>
        <v>21.2</v>
      </c>
    </row>
    <row r="323" spans="1:4">
      <c r="A323" s="37">
        <v>2890</v>
      </c>
      <c r="B323" s="37">
        <v>1</v>
      </c>
      <c r="C323" s="38">
        <v>74.38</v>
      </c>
      <c r="D323" s="38">
        <f t="shared" si="4"/>
        <v>75.38</v>
      </c>
    </row>
    <row r="324" spans="1:4">
      <c r="A324" s="37">
        <v>2895</v>
      </c>
      <c r="B324" s="37">
        <v>1</v>
      </c>
      <c r="C324" s="38">
        <v>42.59</v>
      </c>
      <c r="D324" s="38">
        <f t="shared" ref="D324:D334" si="5">+C324+1</f>
        <v>43.59</v>
      </c>
    </row>
    <row r="325" spans="1:4">
      <c r="A325" s="37">
        <v>2897</v>
      </c>
      <c r="B325" s="37">
        <v>1</v>
      </c>
      <c r="C325" s="38">
        <v>28.04</v>
      </c>
      <c r="D325" s="38">
        <f t="shared" si="5"/>
        <v>29.04</v>
      </c>
    </row>
    <row r="326" spans="1:4">
      <c r="A326" s="37">
        <v>2898</v>
      </c>
      <c r="B326" s="37">
        <v>1</v>
      </c>
      <c r="C326" s="38">
        <v>60.71</v>
      </c>
      <c r="D326" s="38">
        <f t="shared" si="5"/>
        <v>61.71</v>
      </c>
    </row>
    <row r="327" spans="1:4">
      <c r="A327" s="37">
        <v>2899</v>
      </c>
      <c r="B327" s="37">
        <v>1</v>
      </c>
      <c r="C327" s="38">
        <v>50</v>
      </c>
      <c r="D327" s="38">
        <f t="shared" si="5"/>
        <v>51</v>
      </c>
    </row>
    <row r="328" spans="1:4">
      <c r="A328" s="37">
        <v>2902</v>
      </c>
      <c r="B328" s="37">
        <v>1</v>
      </c>
      <c r="C328" s="38">
        <v>73.010000000000005</v>
      </c>
      <c r="D328" s="38">
        <f t="shared" si="5"/>
        <v>74.010000000000005</v>
      </c>
    </row>
    <row r="329" spans="1:4">
      <c r="A329" s="37">
        <v>2903</v>
      </c>
      <c r="B329" s="37">
        <v>1</v>
      </c>
      <c r="C329" s="38">
        <v>46.45</v>
      </c>
      <c r="D329" s="38">
        <f t="shared" si="5"/>
        <v>47.45</v>
      </c>
    </row>
    <row r="330" spans="1:4">
      <c r="A330" s="37">
        <v>2904</v>
      </c>
      <c r="B330" s="37">
        <v>1</v>
      </c>
      <c r="C330" s="38">
        <v>41.23</v>
      </c>
      <c r="D330" s="38">
        <f t="shared" si="5"/>
        <v>42.23</v>
      </c>
    </row>
    <row r="331" spans="1:4">
      <c r="A331" s="37">
        <v>2905</v>
      </c>
      <c r="B331" s="37">
        <v>1</v>
      </c>
      <c r="C331" s="38">
        <v>33.869999999999997</v>
      </c>
      <c r="D331" s="38">
        <f t="shared" si="5"/>
        <v>34.869999999999997</v>
      </c>
    </row>
    <row r="332" spans="1:4">
      <c r="A332">
        <v>2906</v>
      </c>
      <c r="B332">
        <v>1</v>
      </c>
      <c r="C332" s="38">
        <v>56.12</v>
      </c>
      <c r="D332" s="38">
        <f t="shared" si="5"/>
        <v>57.12</v>
      </c>
    </row>
    <row r="333" spans="1:4">
      <c r="A333">
        <v>2907</v>
      </c>
      <c r="B333">
        <v>1</v>
      </c>
      <c r="C333" s="38">
        <v>65.010000000000005</v>
      </c>
      <c r="D333" s="38">
        <f t="shared" si="5"/>
        <v>66.010000000000005</v>
      </c>
    </row>
    <row r="334" spans="1:4">
      <c r="A334">
        <v>2908</v>
      </c>
      <c r="B334" s="37">
        <v>1</v>
      </c>
      <c r="C334" s="38">
        <v>53.92</v>
      </c>
      <c r="D334" s="38">
        <f t="shared" si="5"/>
        <v>54.92</v>
      </c>
    </row>
    <row r="335" spans="1:4">
      <c r="B335" s="37"/>
      <c r="C335" s="38"/>
      <c r="D335" s="38"/>
    </row>
    <row r="336" spans="1:4">
      <c r="A336" t="s">
        <v>991</v>
      </c>
    </row>
    <row r="337" spans="1:1">
      <c r="A337" s="10" t="s">
        <v>746</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3"/>
  <sheetViews>
    <sheetView workbookViewId="0">
      <pane xSplit="2" ySplit="3" topLeftCell="C4" activePane="bottomRight" state="frozen"/>
      <selection pane="topRight" activeCell="C1" sqref="C1"/>
      <selection pane="bottomLeft" activeCell="A4" sqref="A4"/>
      <selection pane="bottomRight" activeCell="A3" sqref="A3"/>
    </sheetView>
  </sheetViews>
  <sheetFormatPr defaultColWidth="0" defaultRowHeight="15" zeroHeight="1"/>
  <cols>
    <col min="1" max="1" width="8.85546875" style="95" customWidth="1"/>
    <col min="2" max="2" width="34.28515625" customWidth="1"/>
    <col min="3" max="4" width="16.7109375" style="1" bestFit="1" customWidth="1"/>
    <col min="5" max="5" width="15.7109375" customWidth="1"/>
    <col min="6" max="6" width="0" hidden="1" customWidth="1"/>
    <col min="7" max="16384" width="8.85546875" hidden="1"/>
  </cols>
  <sheetData>
    <row r="1" spans="1:5" ht="15.75">
      <c r="A1" s="94" t="s">
        <v>945</v>
      </c>
    </row>
    <row r="2" spans="1:5"/>
    <row r="3" spans="1:5" ht="30">
      <c r="A3" s="96" t="s">
        <v>395</v>
      </c>
      <c r="B3" s="40" t="s">
        <v>14</v>
      </c>
      <c r="C3" s="41"/>
      <c r="D3" s="41" t="s">
        <v>944</v>
      </c>
      <c r="E3" s="54" t="s">
        <v>814</v>
      </c>
    </row>
    <row r="4" spans="1:5">
      <c r="A4" s="97">
        <v>1</v>
      </c>
      <c r="B4" s="53" t="s">
        <v>396</v>
      </c>
      <c r="C4" s="43"/>
      <c r="D4" s="43">
        <v>16401148</v>
      </c>
      <c r="E4" s="58">
        <v>1</v>
      </c>
    </row>
    <row r="5" spans="1:5">
      <c r="A5" s="100">
        <v>1.2</v>
      </c>
      <c r="B5" s="53" t="s">
        <v>718</v>
      </c>
      <c r="C5" s="43"/>
      <c r="D5" s="43">
        <v>509239404</v>
      </c>
      <c r="E5" s="58">
        <v>0</v>
      </c>
    </row>
    <row r="6" spans="1:5">
      <c r="A6" s="97">
        <v>2</v>
      </c>
      <c r="B6" s="53" t="s">
        <v>397</v>
      </c>
      <c r="C6" s="43"/>
      <c r="D6" s="43">
        <v>1294376</v>
      </c>
      <c r="E6" s="58">
        <v>1</v>
      </c>
    </row>
    <row r="7" spans="1:5">
      <c r="A7" s="97">
        <v>4</v>
      </c>
      <c r="B7" s="53" t="s">
        <v>398</v>
      </c>
      <c r="C7" s="43"/>
      <c r="D7" s="43">
        <v>8596446</v>
      </c>
      <c r="E7" s="58">
        <v>1</v>
      </c>
    </row>
    <row r="8" spans="1:5">
      <c r="A8" s="97">
        <v>6</v>
      </c>
      <c r="B8" s="53" t="s">
        <v>719</v>
      </c>
      <c r="C8" s="43"/>
      <c r="D8" s="43">
        <v>16993042</v>
      </c>
      <c r="E8" s="58">
        <v>1</v>
      </c>
    </row>
    <row r="9" spans="1:5">
      <c r="A9" s="97">
        <v>11</v>
      </c>
      <c r="B9" s="53" t="s">
        <v>387</v>
      </c>
      <c r="C9" s="43"/>
      <c r="D9" s="43">
        <v>223593769</v>
      </c>
      <c r="E9" s="58">
        <v>0</v>
      </c>
    </row>
    <row r="10" spans="1:5">
      <c r="A10" s="97">
        <v>12</v>
      </c>
      <c r="B10" s="53" t="s">
        <v>399</v>
      </c>
      <c r="C10" s="43"/>
      <c r="D10" s="43">
        <v>32887221</v>
      </c>
      <c r="E10" s="58">
        <v>1</v>
      </c>
    </row>
    <row r="11" spans="1:5">
      <c r="A11" s="97">
        <v>13</v>
      </c>
      <c r="B11" s="53" t="s">
        <v>400</v>
      </c>
      <c r="C11" s="43"/>
      <c r="D11" s="43">
        <v>21354721</v>
      </c>
      <c r="E11" s="58">
        <v>1</v>
      </c>
    </row>
    <row r="12" spans="1:5">
      <c r="A12" s="97">
        <v>14</v>
      </c>
      <c r="B12" s="53" t="s">
        <v>401</v>
      </c>
      <c r="C12" s="43"/>
      <c r="D12" s="43">
        <v>14274452</v>
      </c>
      <c r="E12" s="58">
        <v>1</v>
      </c>
    </row>
    <row r="13" spans="1:5">
      <c r="A13" s="97">
        <v>15</v>
      </c>
      <c r="B13" s="53" t="s">
        <v>402</v>
      </c>
      <c r="C13" s="43"/>
      <c r="D13" s="43">
        <v>29120917</v>
      </c>
      <c r="E13" s="58">
        <v>1</v>
      </c>
    </row>
    <row r="14" spans="1:5">
      <c r="A14" s="97">
        <v>16</v>
      </c>
      <c r="B14" s="53" t="s">
        <v>403</v>
      </c>
      <c r="C14" s="43"/>
      <c r="D14" s="43">
        <v>41246145</v>
      </c>
      <c r="E14" s="58">
        <v>1</v>
      </c>
    </row>
    <row r="15" spans="1:5">
      <c r="A15" s="97">
        <v>22</v>
      </c>
      <c r="B15" s="53" t="s">
        <v>404</v>
      </c>
      <c r="C15" s="43"/>
      <c r="D15" s="43">
        <v>24218363</v>
      </c>
      <c r="E15" s="58">
        <v>1</v>
      </c>
    </row>
    <row r="16" spans="1:5">
      <c r="A16" s="97">
        <v>23</v>
      </c>
      <c r="B16" s="53" t="s">
        <v>405</v>
      </c>
      <c r="C16" s="43"/>
      <c r="D16" s="43">
        <v>7370792</v>
      </c>
      <c r="E16" s="58">
        <v>1</v>
      </c>
    </row>
    <row r="17" spans="1:5">
      <c r="A17" s="97">
        <v>25</v>
      </c>
      <c r="B17" s="53" t="s">
        <v>736</v>
      </c>
      <c r="C17" s="43"/>
      <c r="D17" s="43">
        <v>0</v>
      </c>
      <c r="E17" s="58">
        <v>1</v>
      </c>
    </row>
    <row r="18" spans="1:5">
      <c r="A18" s="97">
        <v>31</v>
      </c>
      <c r="B18" s="53" t="s">
        <v>406</v>
      </c>
      <c r="C18" s="43"/>
      <c r="D18" s="43">
        <v>33152895</v>
      </c>
      <c r="E18" s="58">
        <v>1</v>
      </c>
    </row>
    <row r="19" spans="1:5">
      <c r="A19" s="97">
        <v>32</v>
      </c>
      <c r="B19" s="53" t="s">
        <v>407</v>
      </c>
      <c r="C19" s="43"/>
      <c r="D19" s="43">
        <v>2846428</v>
      </c>
      <c r="E19" s="58">
        <v>1</v>
      </c>
    </row>
    <row r="20" spans="1:5">
      <c r="A20" s="97">
        <v>36</v>
      </c>
      <c r="B20" s="53" t="s">
        <v>408</v>
      </c>
      <c r="C20" s="43"/>
      <c r="D20" s="43">
        <v>948521</v>
      </c>
      <c r="E20" s="58">
        <v>1</v>
      </c>
    </row>
    <row r="21" spans="1:5">
      <c r="A21" s="97">
        <v>38</v>
      </c>
      <c r="B21" s="53" t="s">
        <v>409</v>
      </c>
      <c r="C21" s="43"/>
      <c r="D21" s="43">
        <v>12431</v>
      </c>
      <c r="E21" s="58">
        <v>1</v>
      </c>
    </row>
    <row r="22" spans="1:5">
      <c r="A22" s="97">
        <v>47</v>
      </c>
      <c r="B22" s="53" t="s">
        <v>410</v>
      </c>
      <c r="C22" s="43"/>
      <c r="D22" s="43">
        <v>17014617</v>
      </c>
      <c r="E22" s="58">
        <v>1</v>
      </c>
    </row>
    <row r="23" spans="1:5">
      <c r="A23" s="97">
        <v>51</v>
      </c>
      <c r="B23" s="53" t="s">
        <v>411</v>
      </c>
      <c r="C23" s="43"/>
      <c r="D23" s="43">
        <v>5704642</v>
      </c>
      <c r="E23" s="58">
        <v>1</v>
      </c>
    </row>
    <row r="24" spans="1:5">
      <c r="A24" s="97">
        <v>75</v>
      </c>
      <c r="B24" s="53" t="s">
        <v>412</v>
      </c>
      <c r="C24" s="43"/>
      <c r="D24" s="43">
        <v>3336767</v>
      </c>
      <c r="E24" s="58">
        <v>1</v>
      </c>
    </row>
    <row r="25" spans="1:5">
      <c r="A25" s="97">
        <v>77</v>
      </c>
      <c r="B25" s="53" t="s">
        <v>413</v>
      </c>
      <c r="C25" s="43"/>
      <c r="D25" s="43">
        <v>64930822</v>
      </c>
      <c r="E25" s="58">
        <v>1</v>
      </c>
    </row>
    <row r="26" spans="1:5">
      <c r="A26" s="97">
        <v>81</v>
      </c>
      <c r="B26" s="53" t="s">
        <v>414</v>
      </c>
      <c r="C26" s="43"/>
      <c r="D26" s="43">
        <v>2349023</v>
      </c>
      <c r="E26" s="58">
        <v>1</v>
      </c>
    </row>
    <row r="27" spans="1:5">
      <c r="A27" s="97">
        <v>84</v>
      </c>
      <c r="B27" s="53" t="s">
        <v>415</v>
      </c>
      <c r="C27" s="43"/>
      <c r="D27" s="43">
        <v>5783238</v>
      </c>
      <c r="E27" s="58">
        <v>1</v>
      </c>
    </row>
    <row r="28" spans="1:5">
      <c r="A28" s="97">
        <v>85</v>
      </c>
      <c r="B28" s="53" t="s">
        <v>416</v>
      </c>
      <c r="C28" s="43"/>
      <c r="D28" s="43">
        <v>3868103</v>
      </c>
      <c r="E28" s="58">
        <v>1</v>
      </c>
    </row>
    <row r="29" spans="1:5">
      <c r="A29" s="97">
        <v>88</v>
      </c>
      <c r="B29" s="53" t="s">
        <v>417</v>
      </c>
      <c r="C29" s="43"/>
      <c r="D29" s="43">
        <v>17384638</v>
      </c>
      <c r="E29" s="58">
        <v>1</v>
      </c>
    </row>
    <row r="30" spans="1:5">
      <c r="A30" s="97">
        <v>91</v>
      </c>
      <c r="B30" s="53" t="s">
        <v>418</v>
      </c>
      <c r="C30" s="43"/>
      <c r="D30" s="43">
        <v>2971342</v>
      </c>
      <c r="E30" s="58">
        <v>1</v>
      </c>
    </row>
    <row r="31" spans="1:5">
      <c r="A31" s="97">
        <v>93</v>
      </c>
      <c r="B31" s="53" t="s">
        <v>419</v>
      </c>
      <c r="C31" s="43"/>
      <c r="D31" s="43">
        <v>4617161</v>
      </c>
      <c r="E31" s="58">
        <v>1</v>
      </c>
    </row>
    <row r="32" spans="1:5">
      <c r="A32" s="97">
        <v>94</v>
      </c>
      <c r="B32" s="53" t="s">
        <v>420</v>
      </c>
      <c r="C32" s="43"/>
      <c r="D32" s="43">
        <v>10450049</v>
      </c>
      <c r="E32" s="58">
        <v>1</v>
      </c>
    </row>
    <row r="33" spans="1:5">
      <c r="A33" s="97">
        <v>95</v>
      </c>
      <c r="B33" s="53" t="s">
        <v>421</v>
      </c>
      <c r="C33" s="43"/>
      <c r="D33" s="43">
        <v>1808128</v>
      </c>
      <c r="E33" s="58">
        <v>1</v>
      </c>
    </row>
    <row r="34" spans="1:5">
      <c r="A34" s="97">
        <v>97</v>
      </c>
      <c r="B34" s="53" t="s">
        <v>422</v>
      </c>
      <c r="C34" s="43"/>
      <c r="D34" s="43">
        <v>4125142</v>
      </c>
      <c r="E34" s="58">
        <v>1</v>
      </c>
    </row>
    <row r="35" spans="1:5">
      <c r="A35" s="97">
        <v>99</v>
      </c>
      <c r="B35" s="53" t="s">
        <v>423</v>
      </c>
      <c r="C35" s="43"/>
      <c r="D35" s="43">
        <v>5192984</v>
      </c>
      <c r="E35" s="58">
        <v>1</v>
      </c>
    </row>
    <row r="36" spans="1:5">
      <c r="A36" s="97">
        <v>100</v>
      </c>
      <c r="B36" s="53" t="s">
        <v>424</v>
      </c>
      <c r="C36" s="43"/>
      <c r="D36" s="43">
        <v>3158159</v>
      </c>
      <c r="E36" s="58">
        <v>1</v>
      </c>
    </row>
    <row r="37" spans="1:5">
      <c r="A37" s="97">
        <v>108</v>
      </c>
      <c r="B37" s="53" t="s">
        <v>425</v>
      </c>
      <c r="C37" s="43"/>
      <c r="D37" s="43">
        <v>8447612</v>
      </c>
      <c r="E37" s="58">
        <v>1</v>
      </c>
    </row>
    <row r="38" spans="1:5">
      <c r="A38" s="97">
        <v>110</v>
      </c>
      <c r="B38" s="53" t="s">
        <v>426</v>
      </c>
      <c r="C38" s="43"/>
      <c r="D38" s="43">
        <v>24892010</v>
      </c>
      <c r="E38" s="58">
        <v>1</v>
      </c>
    </row>
    <row r="39" spans="1:5">
      <c r="A39" s="97">
        <v>111</v>
      </c>
      <c r="B39" s="53" t="s">
        <v>427</v>
      </c>
      <c r="C39" s="43"/>
      <c r="D39" s="43">
        <v>10645853</v>
      </c>
      <c r="E39" s="58">
        <v>1</v>
      </c>
    </row>
    <row r="40" spans="1:5">
      <c r="A40" s="97">
        <v>112</v>
      </c>
      <c r="B40" s="53" t="s">
        <v>428</v>
      </c>
      <c r="C40" s="43"/>
      <c r="D40" s="43">
        <v>77704460</v>
      </c>
      <c r="E40" s="58">
        <v>0</v>
      </c>
    </row>
    <row r="41" spans="1:5">
      <c r="A41" s="97">
        <v>113</v>
      </c>
      <c r="B41" s="53" t="s">
        <v>429</v>
      </c>
      <c r="C41" s="43"/>
      <c r="D41" s="43">
        <v>19855047</v>
      </c>
      <c r="E41" s="58">
        <v>1</v>
      </c>
    </row>
    <row r="42" spans="1:5">
      <c r="A42" s="97">
        <v>115</v>
      </c>
      <c r="B42" s="53" t="s">
        <v>430</v>
      </c>
      <c r="C42" s="43"/>
      <c r="D42" s="43">
        <v>8147298</v>
      </c>
      <c r="E42" s="58">
        <v>1</v>
      </c>
    </row>
    <row r="43" spans="1:5">
      <c r="A43" s="97">
        <v>116</v>
      </c>
      <c r="B43" s="53" t="s">
        <v>431</v>
      </c>
      <c r="C43" s="43"/>
      <c r="D43" s="43">
        <v>10240755</v>
      </c>
      <c r="E43" s="58">
        <v>1</v>
      </c>
    </row>
    <row r="44" spans="1:5">
      <c r="A44" s="97">
        <v>118</v>
      </c>
      <c r="B44" s="53" t="s">
        <v>432</v>
      </c>
      <c r="C44" s="43"/>
      <c r="D44" s="43">
        <v>15782492</v>
      </c>
      <c r="E44" s="58">
        <v>1</v>
      </c>
    </row>
    <row r="45" spans="1:5">
      <c r="A45" s="97">
        <v>129</v>
      </c>
      <c r="B45" s="53" t="s">
        <v>433</v>
      </c>
      <c r="C45" s="43"/>
      <c r="D45" s="43">
        <v>6042819</v>
      </c>
      <c r="E45" s="58">
        <v>1</v>
      </c>
    </row>
    <row r="46" spans="1:5">
      <c r="A46" s="97">
        <v>138</v>
      </c>
      <c r="B46" s="53" t="s">
        <v>434</v>
      </c>
      <c r="C46" s="43"/>
      <c r="D46" s="43">
        <v>15969079</v>
      </c>
      <c r="E46" s="58">
        <v>1</v>
      </c>
    </row>
    <row r="47" spans="1:5">
      <c r="A47" s="97">
        <v>139</v>
      </c>
      <c r="B47" s="53" t="s">
        <v>435</v>
      </c>
      <c r="C47" s="43"/>
      <c r="D47" s="43">
        <v>4360405</v>
      </c>
      <c r="E47" s="58">
        <v>1</v>
      </c>
    </row>
    <row r="48" spans="1:5">
      <c r="A48" s="97">
        <v>146</v>
      </c>
      <c r="B48" s="53" t="s">
        <v>436</v>
      </c>
      <c r="C48" s="43"/>
      <c r="D48" s="43">
        <v>5993366</v>
      </c>
      <c r="E48" s="58">
        <v>1</v>
      </c>
    </row>
    <row r="49" spans="1:5">
      <c r="A49" s="97">
        <v>150</v>
      </c>
      <c r="B49" s="53" t="s">
        <v>437</v>
      </c>
      <c r="C49" s="43"/>
      <c r="D49" s="43">
        <v>4227469</v>
      </c>
      <c r="E49" s="58">
        <v>1</v>
      </c>
    </row>
    <row r="50" spans="1:5">
      <c r="A50" s="97">
        <v>152</v>
      </c>
      <c r="B50" s="53" t="s">
        <v>438</v>
      </c>
      <c r="C50" s="43"/>
      <c r="D50" s="43">
        <v>35947997</v>
      </c>
      <c r="E50" s="58">
        <v>1</v>
      </c>
    </row>
    <row r="51" spans="1:5">
      <c r="A51" s="97">
        <v>162</v>
      </c>
      <c r="B51" s="53" t="s">
        <v>439</v>
      </c>
      <c r="C51" s="43"/>
      <c r="D51" s="43">
        <v>4312793</v>
      </c>
      <c r="E51" s="58">
        <v>1</v>
      </c>
    </row>
    <row r="52" spans="1:5">
      <c r="A52" s="97">
        <v>166</v>
      </c>
      <c r="B52" s="53" t="s">
        <v>440</v>
      </c>
      <c r="C52" s="43"/>
      <c r="D52" s="43">
        <v>16418059</v>
      </c>
      <c r="E52" s="58">
        <v>1</v>
      </c>
    </row>
    <row r="53" spans="1:5">
      <c r="A53" s="97">
        <v>173</v>
      </c>
      <c r="B53" s="53" t="s">
        <v>441</v>
      </c>
      <c r="C53" s="43"/>
      <c r="D53" s="43">
        <v>4037623</v>
      </c>
      <c r="E53" s="58">
        <v>1</v>
      </c>
    </row>
    <row r="54" spans="1:5">
      <c r="A54" s="97">
        <v>177</v>
      </c>
      <c r="B54" s="53" t="s">
        <v>442</v>
      </c>
      <c r="C54" s="43"/>
      <c r="D54" s="43">
        <v>6873070</v>
      </c>
      <c r="E54" s="58">
        <v>1</v>
      </c>
    </row>
    <row r="55" spans="1:5">
      <c r="A55" s="97">
        <v>181</v>
      </c>
      <c r="B55" s="53" t="s">
        <v>443</v>
      </c>
      <c r="C55" s="43"/>
      <c r="D55" s="43">
        <v>55731364</v>
      </c>
      <c r="E55" s="58">
        <v>1</v>
      </c>
    </row>
    <row r="56" spans="1:5">
      <c r="A56" s="97">
        <v>182</v>
      </c>
      <c r="B56" s="53" t="s">
        <v>444</v>
      </c>
      <c r="C56" s="43"/>
      <c r="D56" s="43">
        <v>19677238</v>
      </c>
      <c r="E56" s="58">
        <v>1</v>
      </c>
    </row>
    <row r="57" spans="1:5">
      <c r="A57" s="97">
        <v>186</v>
      </c>
      <c r="B57" s="53" t="s">
        <v>445</v>
      </c>
      <c r="C57" s="43"/>
      <c r="D57" s="43">
        <v>31947399</v>
      </c>
      <c r="E57" s="58">
        <v>1</v>
      </c>
    </row>
    <row r="58" spans="1:5">
      <c r="A58" s="97">
        <v>191</v>
      </c>
      <c r="B58" s="53" t="s">
        <v>446</v>
      </c>
      <c r="C58" s="43"/>
      <c r="D58" s="43">
        <v>72742010</v>
      </c>
      <c r="E58" s="58">
        <v>0</v>
      </c>
    </row>
    <row r="59" spans="1:5">
      <c r="A59" s="97">
        <v>192</v>
      </c>
      <c r="B59" s="53" t="s">
        <v>447</v>
      </c>
      <c r="C59" s="43"/>
      <c r="D59" s="43">
        <v>32517107</v>
      </c>
      <c r="E59" s="58">
        <v>1</v>
      </c>
    </row>
    <row r="60" spans="1:5">
      <c r="A60" s="97">
        <v>194</v>
      </c>
      <c r="B60" s="53" t="s">
        <v>448</v>
      </c>
      <c r="C60" s="43"/>
      <c r="D60" s="43">
        <v>72892472</v>
      </c>
      <c r="E60" s="58">
        <v>0</v>
      </c>
    </row>
    <row r="61" spans="1:5">
      <c r="A61" s="97">
        <v>195</v>
      </c>
      <c r="B61" s="53" t="s">
        <v>449</v>
      </c>
      <c r="C61" s="43"/>
      <c r="D61" s="43">
        <v>3883171</v>
      </c>
      <c r="E61" s="58">
        <v>1</v>
      </c>
    </row>
    <row r="62" spans="1:5">
      <c r="A62" s="97">
        <v>196</v>
      </c>
      <c r="B62" s="53" t="s">
        <v>450</v>
      </c>
      <c r="C62" s="43"/>
      <c r="D62" s="43">
        <v>178863709</v>
      </c>
      <c r="E62" s="58">
        <v>0</v>
      </c>
    </row>
    <row r="63" spans="1:5">
      <c r="A63" s="97">
        <v>197</v>
      </c>
      <c r="B63" s="53" t="s">
        <v>451</v>
      </c>
      <c r="C63" s="43"/>
      <c r="D63" s="43">
        <v>65140767</v>
      </c>
      <c r="E63" s="58">
        <v>1</v>
      </c>
    </row>
    <row r="64" spans="1:5">
      <c r="A64" s="97">
        <v>199</v>
      </c>
      <c r="B64" s="53" t="s">
        <v>452</v>
      </c>
      <c r="C64" s="43"/>
      <c r="D64" s="43">
        <v>29745104</v>
      </c>
      <c r="E64" s="58">
        <v>1</v>
      </c>
    </row>
    <row r="65" spans="1:5">
      <c r="A65" s="97">
        <v>200</v>
      </c>
      <c r="B65" s="53" t="s">
        <v>453</v>
      </c>
      <c r="C65" s="43"/>
      <c r="D65" s="43">
        <v>34566710</v>
      </c>
      <c r="E65" s="58">
        <v>1</v>
      </c>
    </row>
    <row r="66" spans="1:5">
      <c r="A66" s="97">
        <v>203</v>
      </c>
      <c r="B66" s="53" t="s">
        <v>454</v>
      </c>
      <c r="C66" s="43"/>
      <c r="D66" s="43">
        <v>6008396</v>
      </c>
      <c r="E66" s="58">
        <v>1</v>
      </c>
    </row>
    <row r="67" spans="1:5">
      <c r="A67" s="97">
        <v>204</v>
      </c>
      <c r="B67" s="53" t="s">
        <v>455</v>
      </c>
      <c r="C67" s="43"/>
      <c r="D67" s="43">
        <v>7342235</v>
      </c>
      <c r="E67" s="58">
        <v>1</v>
      </c>
    </row>
    <row r="68" spans="1:5">
      <c r="A68" s="97">
        <v>206</v>
      </c>
      <c r="B68" s="53" t="s">
        <v>456</v>
      </c>
      <c r="C68" s="43"/>
      <c r="D68" s="43">
        <v>41879403</v>
      </c>
      <c r="E68" s="58">
        <v>1</v>
      </c>
    </row>
    <row r="69" spans="1:5">
      <c r="A69" s="97">
        <v>213</v>
      </c>
      <c r="B69" s="53" t="s">
        <v>457</v>
      </c>
      <c r="C69" s="43"/>
      <c r="D69" s="43">
        <v>4071635</v>
      </c>
      <c r="E69" s="58">
        <v>1</v>
      </c>
    </row>
    <row r="70" spans="1:5">
      <c r="A70" s="97">
        <v>227</v>
      </c>
      <c r="B70" s="53" t="s">
        <v>458</v>
      </c>
      <c r="C70" s="43"/>
      <c r="D70" s="43">
        <v>5148281</v>
      </c>
      <c r="E70" s="58">
        <v>1</v>
      </c>
    </row>
    <row r="71" spans="1:5">
      <c r="A71" s="97">
        <v>229</v>
      </c>
      <c r="B71" s="53" t="s">
        <v>459</v>
      </c>
      <c r="C71" s="43"/>
      <c r="D71" s="43">
        <v>2305659</v>
      </c>
      <c r="E71" s="58">
        <v>1</v>
      </c>
    </row>
    <row r="72" spans="1:5">
      <c r="A72" s="97">
        <v>238</v>
      </c>
      <c r="B72" s="53" t="s">
        <v>460</v>
      </c>
      <c r="C72" s="43"/>
      <c r="D72" s="43">
        <v>2318307</v>
      </c>
      <c r="E72" s="58">
        <v>1</v>
      </c>
    </row>
    <row r="73" spans="1:5">
      <c r="A73" s="97">
        <v>239</v>
      </c>
      <c r="B73" s="53" t="s">
        <v>461</v>
      </c>
      <c r="C73" s="43"/>
      <c r="D73" s="43">
        <v>4400985</v>
      </c>
      <c r="E73" s="58">
        <v>1</v>
      </c>
    </row>
    <row r="74" spans="1:5">
      <c r="A74" s="97">
        <v>241</v>
      </c>
      <c r="B74" s="53" t="s">
        <v>462</v>
      </c>
      <c r="C74" s="43"/>
      <c r="D74" s="43">
        <v>15914238</v>
      </c>
      <c r="E74" s="58">
        <v>1</v>
      </c>
    </row>
    <row r="75" spans="1:5">
      <c r="A75" s="97">
        <v>242</v>
      </c>
      <c r="B75" s="53" t="s">
        <v>463</v>
      </c>
      <c r="C75" s="43"/>
      <c r="D75" s="43">
        <v>1927452</v>
      </c>
      <c r="E75" s="58">
        <v>1</v>
      </c>
    </row>
    <row r="76" spans="1:5">
      <c r="A76" s="97">
        <v>252</v>
      </c>
      <c r="B76" s="53" t="s">
        <v>464</v>
      </c>
      <c r="C76" s="43"/>
      <c r="D76" s="43">
        <v>8514405</v>
      </c>
      <c r="E76" s="58">
        <v>1</v>
      </c>
    </row>
    <row r="77" spans="1:5">
      <c r="A77" s="97">
        <v>253</v>
      </c>
      <c r="B77" s="53" t="s">
        <v>465</v>
      </c>
      <c r="C77" s="43"/>
      <c r="D77" s="43">
        <v>3099455</v>
      </c>
      <c r="E77" s="58">
        <v>1</v>
      </c>
    </row>
    <row r="78" spans="1:5">
      <c r="A78" s="97">
        <v>255</v>
      </c>
      <c r="B78" s="53" t="s">
        <v>466</v>
      </c>
      <c r="C78" s="43"/>
      <c r="D78" s="43">
        <v>5927138</v>
      </c>
      <c r="E78" s="58">
        <v>1</v>
      </c>
    </row>
    <row r="79" spans="1:5">
      <c r="A79" s="97">
        <v>256</v>
      </c>
      <c r="B79" s="53" t="s">
        <v>467</v>
      </c>
      <c r="C79" s="43"/>
      <c r="D79" s="43">
        <v>33815842</v>
      </c>
      <c r="E79" s="58">
        <v>1</v>
      </c>
    </row>
    <row r="80" spans="1:5">
      <c r="A80" s="97">
        <v>261</v>
      </c>
      <c r="B80" s="53" t="s">
        <v>468</v>
      </c>
      <c r="C80" s="43"/>
      <c r="D80" s="43">
        <v>1988520</v>
      </c>
      <c r="E80" s="58">
        <v>1</v>
      </c>
    </row>
    <row r="81" spans="1:5">
      <c r="A81" s="97">
        <v>264</v>
      </c>
      <c r="B81" s="53" t="s">
        <v>469</v>
      </c>
      <c r="C81" s="43"/>
      <c r="D81" s="43">
        <v>3587138</v>
      </c>
      <c r="E81" s="58">
        <v>1</v>
      </c>
    </row>
    <row r="82" spans="1:5">
      <c r="A82" s="97">
        <v>270</v>
      </c>
      <c r="B82" s="53" t="s">
        <v>470</v>
      </c>
      <c r="C82" s="43"/>
      <c r="D82" s="43">
        <v>117963078</v>
      </c>
      <c r="E82" s="58">
        <v>0</v>
      </c>
    </row>
    <row r="83" spans="1:5">
      <c r="A83" s="97">
        <v>271</v>
      </c>
      <c r="B83" s="53" t="s">
        <v>388</v>
      </c>
      <c r="C83" s="43"/>
      <c r="D83" s="43">
        <v>130935472</v>
      </c>
      <c r="E83" s="58">
        <v>0</v>
      </c>
    </row>
    <row r="84" spans="1:5">
      <c r="A84" s="97">
        <v>272</v>
      </c>
      <c r="B84" s="53" t="s">
        <v>471</v>
      </c>
      <c r="C84" s="43"/>
      <c r="D84" s="43">
        <v>106705221</v>
      </c>
      <c r="E84" s="58">
        <v>0</v>
      </c>
    </row>
    <row r="85" spans="1:5">
      <c r="A85" s="97">
        <v>273</v>
      </c>
      <c r="B85" s="53" t="s">
        <v>472</v>
      </c>
      <c r="C85" s="43"/>
      <c r="D85" s="43">
        <v>105190080</v>
      </c>
      <c r="E85" s="58">
        <v>0</v>
      </c>
    </row>
    <row r="86" spans="1:5">
      <c r="A86" s="97">
        <v>276</v>
      </c>
      <c r="B86" s="53" t="s">
        <v>473</v>
      </c>
      <c r="C86" s="43"/>
      <c r="D86" s="43">
        <v>93870176</v>
      </c>
      <c r="E86" s="58">
        <v>0</v>
      </c>
    </row>
    <row r="87" spans="1:5">
      <c r="A87" s="97">
        <v>277</v>
      </c>
      <c r="B87" s="53" t="s">
        <v>474</v>
      </c>
      <c r="C87" s="43"/>
      <c r="D87" s="43">
        <v>36729184</v>
      </c>
      <c r="E87" s="58">
        <v>1</v>
      </c>
    </row>
    <row r="88" spans="1:5">
      <c r="A88" s="97">
        <v>278</v>
      </c>
      <c r="B88" s="53" t="s">
        <v>475</v>
      </c>
      <c r="C88" s="43"/>
      <c r="D88" s="43">
        <v>38042517</v>
      </c>
      <c r="E88" s="58">
        <v>1</v>
      </c>
    </row>
    <row r="89" spans="1:5">
      <c r="A89" s="97">
        <v>279</v>
      </c>
      <c r="B89" s="53" t="s">
        <v>476</v>
      </c>
      <c r="C89" s="43"/>
      <c r="D89" s="43">
        <v>166100907</v>
      </c>
      <c r="E89" s="58">
        <v>0</v>
      </c>
    </row>
    <row r="90" spans="1:5">
      <c r="A90" s="97">
        <v>280</v>
      </c>
      <c r="B90" s="53" t="s">
        <v>477</v>
      </c>
      <c r="C90" s="43"/>
      <c r="D90" s="43">
        <v>46825548</v>
      </c>
      <c r="E90" s="58">
        <v>1</v>
      </c>
    </row>
    <row r="91" spans="1:5">
      <c r="A91" s="97">
        <v>281</v>
      </c>
      <c r="B91" s="53" t="s">
        <v>389</v>
      </c>
      <c r="C91" s="43"/>
      <c r="D91" s="43">
        <v>98895061</v>
      </c>
      <c r="E91" s="58">
        <v>0</v>
      </c>
    </row>
    <row r="92" spans="1:5">
      <c r="A92" s="97">
        <v>282</v>
      </c>
      <c r="B92" s="53" t="s">
        <v>478</v>
      </c>
      <c r="C92" s="43"/>
      <c r="D92" s="43">
        <v>11201709</v>
      </c>
      <c r="E92" s="58">
        <v>1</v>
      </c>
    </row>
    <row r="93" spans="1:5">
      <c r="A93" s="97">
        <v>283</v>
      </c>
      <c r="B93" s="53" t="s">
        <v>479</v>
      </c>
      <c r="C93" s="43"/>
      <c r="D93" s="43">
        <v>62204267</v>
      </c>
      <c r="E93" s="58">
        <v>1</v>
      </c>
    </row>
    <row r="94" spans="1:5">
      <c r="A94" s="97">
        <v>284</v>
      </c>
      <c r="B94" s="53" t="s">
        <v>480</v>
      </c>
      <c r="C94" s="43"/>
      <c r="D94" s="43">
        <v>138902587</v>
      </c>
      <c r="E94" s="58">
        <v>0</v>
      </c>
    </row>
    <row r="95" spans="1:5">
      <c r="A95" s="97">
        <v>286</v>
      </c>
      <c r="B95" s="53" t="s">
        <v>481</v>
      </c>
      <c r="C95" s="43"/>
      <c r="D95" s="43">
        <v>7496307</v>
      </c>
      <c r="E95" s="58">
        <v>1</v>
      </c>
    </row>
    <row r="96" spans="1:5">
      <c r="A96" s="97">
        <v>294</v>
      </c>
      <c r="B96" s="53" t="s">
        <v>482</v>
      </c>
      <c r="C96" s="43"/>
      <c r="D96" s="43">
        <v>2659732</v>
      </c>
      <c r="E96" s="58">
        <v>1</v>
      </c>
    </row>
    <row r="97" spans="1:5">
      <c r="A97" s="97">
        <v>297</v>
      </c>
      <c r="B97" s="53" t="s">
        <v>483</v>
      </c>
      <c r="C97" s="43"/>
      <c r="D97" s="43">
        <v>1821786</v>
      </c>
      <c r="E97" s="58">
        <v>1</v>
      </c>
    </row>
    <row r="98" spans="1:5">
      <c r="A98" s="97">
        <v>299</v>
      </c>
      <c r="B98" s="53" t="s">
        <v>484</v>
      </c>
      <c r="C98" s="43"/>
      <c r="D98" s="43">
        <v>4932429</v>
      </c>
      <c r="E98" s="58">
        <v>1</v>
      </c>
    </row>
    <row r="99" spans="1:5">
      <c r="A99" s="97">
        <v>300</v>
      </c>
      <c r="B99" s="53" t="s">
        <v>485</v>
      </c>
      <c r="C99" s="43"/>
      <c r="D99" s="43">
        <v>7037877</v>
      </c>
      <c r="E99" s="58">
        <v>1</v>
      </c>
    </row>
    <row r="100" spans="1:5">
      <c r="A100" s="97">
        <v>306</v>
      </c>
      <c r="B100" s="53" t="s">
        <v>486</v>
      </c>
      <c r="C100" s="43"/>
      <c r="D100" s="43">
        <v>2337643</v>
      </c>
      <c r="E100" s="58">
        <v>1</v>
      </c>
    </row>
    <row r="101" spans="1:5">
      <c r="A101" s="97">
        <v>308</v>
      </c>
      <c r="B101" s="53" t="s">
        <v>487</v>
      </c>
      <c r="C101" s="43"/>
      <c r="D101" s="43">
        <v>5717774</v>
      </c>
      <c r="E101" s="58">
        <v>1</v>
      </c>
    </row>
    <row r="102" spans="1:5">
      <c r="A102" s="97">
        <v>309</v>
      </c>
      <c r="B102" s="53" t="s">
        <v>488</v>
      </c>
      <c r="C102" s="43"/>
      <c r="D102" s="43">
        <v>21027018</v>
      </c>
      <c r="E102" s="58">
        <v>1</v>
      </c>
    </row>
    <row r="103" spans="1:5">
      <c r="A103" s="97">
        <v>314</v>
      </c>
      <c r="B103" s="53" t="s">
        <v>489</v>
      </c>
      <c r="C103" s="43"/>
      <c r="D103" s="43">
        <v>3571829</v>
      </c>
      <c r="E103" s="58">
        <v>1</v>
      </c>
    </row>
    <row r="104" spans="1:5">
      <c r="A104" s="97">
        <v>316</v>
      </c>
      <c r="B104" s="53" t="s">
        <v>490</v>
      </c>
      <c r="C104" s="43"/>
      <c r="D104" s="43">
        <v>6543488</v>
      </c>
      <c r="E104" s="58">
        <v>1</v>
      </c>
    </row>
    <row r="105" spans="1:5">
      <c r="A105" s="97">
        <v>317</v>
      </c>
      <c r="B105" s="53" t="s">
        <v>491</v>
      </c>
      <c r="C105" s="43"/>
      <c r="D105" s="43">
        <v>8116389</v>
      </c>
      <c r="E105" s="58">
        <v>1</v>
      </c>
    </row>
    <row r="106" spans="1:5">
      <c r="A106" s="97">
        <v>318</v>
      </c>
      <c r="B106" s="53" t="s">
        <v>492</v>
      </c>
      <c r="C106" s="43"/>
      <c r="D106" s="43">
        <v>43962774</v>
      </c>
      <c r="E106" s="58">
        <v>1</v>
      </c>
    </row>
    <row r="107" spans="1:5">
      <c r="A107" s="97">
        <v>319</v>
      </c>
      <c r="B107" s="53" t="s">
        <v>493</v>
      </c>
      <c r="C107" s="43"/>
      <c r="D107" s="43">
        <v>3688359</v>
      </c>
      <c r="E107" s="58">
        <v>1</v>
      </c>
    </row>
    <row r="108" spans="1:5">
      <c r="A108" s="97">
        <v>323</v>
      </c>
      <c r="B108" s="53" t="s">
        <v>494</v>
      </c>
      <c r="C108" s="43"/>
      <c r="D108" s="43">
        <v>263981</v>
      </c>
      <c r="E108" s="58">
        <v>1</v>
      </c>
    </row>
    <row r="109" spans="1:5">
      <c r="A109" s="97">
        <v>330</v>
      </c>
      <c r="B109" s="53" t="s">
        <v>495</v>
      </c>
      <c r="C109" s="43"/>
      <c r="D109" s="43">
        <v>3670443</v>
      </c>
      <c r="E109" s="58">
        <v>1</v>
      </c>
    </row>
    <row r="110" spans="1:5">
      <c r="A110" s="97">
        <v>332</v>
      </c>
      <c r="B110" s="53" t="s">
        <v>496</v>
      </c>
      <c r="C110" s="43"/>
      <c r="D110" s="43">
        <v>6748462</v>
      </c>
      <c r="E110" s="58">
        <v>1</v>
      </c>
    </row>
    <row r="111" spans="1:5">
      <c r="A111" s="97">
        <v>333</v>
      </c>
      <c r="B111" s="53" t="s">
        <v>497</v>
      </c>
      <c r="C111" s="43"/>
      <c r="D111" s="43">
        <v>1983091</v>
      </c>
      <c r="E111" s="58">
        <v>1</v>
      </c>
    </row>
    <row r="112" spans="1:5">
      <c r="A112" s="97">
        <v>345</v>
      </c>
      <c r="B112" s="53" t="s">
        <v>498</v>
      </c>
      <c r="C112" s="43"/>
      <c r="D112" s="43">
        <v>13751665</v>
      </c>
      <c r="E112" s="58">
        <v>1</v>
      </c>
    </row>
    <row r="113" spans="1:5">
      <c r="A113" s="97">
        <v>347</v>
      </c>
      <c r="B113" s="53" t="s">
        <v>499</v>
      </c>
      <c r="C113" s="43"/>
      <c r="D113" s="43">
        <v>21627094</v>
      </c>
      <c r="E113" s="58">
        <v>1</v>
      </c>
    </row>
    <row r="114" spans="1:5">
      <c r="A114" s="97">
        <v>356</v>
      </c>
      <c r="B114" s="53" t="s">
        <v>500</v>
      </c>
      <c r="C114" s="43"/>
      <c r="D114" s="43">
        <v>955700</v>
      </c>
      <c r="E114" s="58">
        <v>1</v>
      </c>
    </row>
    <row r="115" spans="1:5">
      <c r="A115" s="97">
        <v>361</v>
      </c>
      <c r="B115" s="53" t="s">
        <v>501</v>
      </c>
      <c r="C115" s="43"/>
      <c r="D115" s="43">
        <v>7319154</v>
      </c>
      <c r="E115" s="58">
        <v>1</v>
      </c>
    </row>
    <row r="116" spans="1:5">
      <c r="A116" s="97">
        <v>362</v>
      </c>
      <c r="B116" s="53" t="s">
        <v>502</v>
      </c>
      <c r="C116" s="43"/>
      <c r="D116" s="43">
        <v>1368445</v>
      </c>
      <c r="E116" s="58">
        <v>1</v>
      </c>
    </row>
    <row r="117" spans="1:5">
      <c r="A117" s="97">
        <v>363</v>
      </c>
      <c r="B117" s="53" t="s">
        <v>503</v>
      </c>
      <c r="C117" s="43"/>
      <c r="D117" s="43">
        <v>1633611</v>
      </c>
      <c r="E117" s="58">
        <v>1</v>
      </c>
    </row>
    <row r="118" spans="1:5">
      <c r="A118" s="97">
        <v>378</v>
      </c>
      <c r="B118" s="53" t="s">
        <v>504</v>
      </c>
      <c r="C118" s="43"/>
      <c r="D118" s="43">
        <v>4318181</v>
      </c>
      <c r="E118" s="58">
        <v>1</v>
      </c>
    </row>
    <row r="119" spans="1:5">
      <c r="A119" s="97">
        <v>381</v>
      </c>
      <c r="B119" s="53" t="s">
        <v>505</v>
      </c>
      <c r="C119" s="43"/>
      <c r="D119" s="43">
        <v>21279797</v>
      </c>
      <c r="E119" s="58">
        <v>1</v>
      </c>
    </row>
    <row r="120" spans="1:5">
      <c r="A120" s="97">
        <v>390</v>
      </c>
      <c r="B120" s="53" t="s">
        <v>506</v>
      </c>
      <c r="C120" s="43"/>
      <c r="D120" s="43">
        <v>4588528</v>
      </c>
      <c r="E120" s="58">
        <v>1</v>
      </c>
    </row>
    <row r="121" spans="1:5">
      <c r="A121" s="97">
        <v>391</v>
      </c>
      <c r="B121" s="53" t="s">
        <v>507</v>
      </c>
      <c r="C121" s="43"/>
      <c r="D121" s="43">
        <v>4409989</v>
      </c>
      <c r="E121" s="58">
        <v>1</v>
      </c>
    </row>
    <row r="122" spans="1:5">
      <c r="A122" s="97">
        <v>402</v>
      </c>
      <c r="B122" s="53" t="s">
        <v>508</v>
      </c>
      <c r="C122" s="43"/>
      <c r="D122" s="43">
        <v>1910584</v>
      </c>
      <c r="E122" s="58">
        <v>1</v>
      </c>
    </row>
    <row r="123" spans="1:5">
      <c r="A123" s="97">
        <v>403</v>
      </c>
      <c r="B123" s="53" t="s">
        <v>509</v>
      </c>
      <c r="C123" s="43"/>
      <c r="D123" s="43">
        <v>2513830</v>
      </c>
      <c r="E123" s="58">
        <v>1</v>
      </c>
    </row>
    <row r="124" spans="1:5">
      <c r="A124" s="97">
        <v>404</v>
      </c>
      <c r="B124" s="53" t="s">
        <v>510</v>
      </c>
      <c r="C124" s="43"/>
      <c r="D124" s="43">
        <v>3368982</v>
      </c>
      <c r="E124" s="58">
        <v>1</v>
      </c>
    </row>
    <row r="125" spans="1:5">
      <c r="A125" s="97">
        <v>413</v>
      </c>
      <c r="B125" s="53" t="s">
        <v>511</v>
      </c>
      <c r="C125" s="43"/>
      <c r="D125" s="43">
        <v>16473536</v>
      </c>
      <c r="E125" s="58">
        <v>1</v>
      </c>
    </row>
    <row r="126" spans="1:5">
      <c r="A126" s="97">
        <v>414</v>
      </c>
      <c r="B126" s="53" t="s">
        <v>512</v>
      </c>
      <c r="C126" s="43"/>
      <c r="D126" s="43">
        <v>3772063</v>
      </c>
      <c r="E126" s="58">
        <v>1</v>
      </c>
    </row>
    <row r="127" spans="1:5">
      <c r="A127" s="97">
        <v>415</v>
      </c>
      <c r="B127" s="53" t="s">
        <v>513</v>
      </c>
      <c r="C127" s="43"/>
      <c r="D127" s="43">
        <v>1706349</v>
      </c>
      <c r="E127" s="58">
        <v>1</v>
      </c>
    </row>
    <row r="128" spans="1:5">
      <c r="A128" s="97">
        <v>423</v>
      </c>
      <c r="B128" s="53" t="s">
        <v>514</v>
      </c>
      <c r="C128" s="43"/>
      <c r="D128" s="43">
        <v>14818542</v>
      </c>
      <c r="E128" s="58">
        <v>1</v>
      </c>
    </row>
    <row r="129" spans="1:5">
      <c r="A129" s="97">
        <v>424</v>
      </c>
      <c r="B129" s="53" t="s">
        <v>515</v>
      </c>
      <c r="C129" s="43"/>
      <c r="D129" s="43">
        <v>2218179</v>
      </c>
      <c r="E129" s="58">
        <v>1</v>
      </c>
    </row>
    <row r="130" spans="1:5">
      <c r="A130" s="97">
        <v>432</v>
      </c>
      <c r="B130" s="53" t="s">
        <v>516</v>
      </c>
      <c r="C130" s="43"/>
      <c r="D130" s="43">
        <v>2494189</v>
      </c>
      <c r="E130" s="58">
        <v>1</v>
      </c>
    </row>
    <row r="131" spans="1:5">
      <c r="A131" s="97">
        <v>435</v>
      </c>
      <c r="B131" s="53" t="s">
        <v>517</v>
      </c>
      <c r="C131" s="43"/>
      <c r="D131" s="43">
        <v>4385973</v>
      </c>
      <c r="E131" s="58">
        <v>1</v>
      </c>
    </row>
    <row r="132" spans="1:5">
      <c r="A132" s="97">
        <v>441</v>
      </c>
      <c r="B132" s="53" t="s">
        <v>518</v>
      </c>
      <c r="C132" s="43"/>
      <c r="D132" s="43">
        <v>4284547</v>
      </c>
      <c r="E132" s="58">
        <v>1</v>
      </c>
    </row>
    <row r="133" spans="1:5">
      <c r="A133" s="97">
        <v>447</v>
      </c>
      <c r="B133" s="53" t="s">
        <v>519</v>
      </c>
      <c r="C133" s="43"/>
      <c r="D133" s="43">
        <v>1113315</v>
      </c>
      <c r="E133" s="58">
        <v>1</v>
      </c>
    </row>
    <row r="134" spans="1:5">
      <c r="A134" s="97">
        <v>458</v>
      </c>
      <c r="B134" s="53" t="s">
        <v>520</v>
      </c>
      <c r="C134" s="43"/>
      <c r="D134" s="43">
        <v>4037289</v>
      </c>
      <c r="E134" s="58">
        <v>1</v>
      </c>
    </row>
    <row r="135" spans="1:5">
      <c r="A135" s="97">
        <v>463</v>
      </c>
      <c r="B135" s="53" t="s">
        <v>521</v>
      </c>
      <c r="C135" s="43"/>
      <c r="D135" s="43">
        <v>4442457</v>
      </c>
      <c r="E135" s="58">
        <v>1</v>
      </c>
    </row>
    <row r="136" spans="1:5">
      <c r="A136" s="97">
        <v>465</v>
      </c>
      <c r="B136" s="53" t="s">
        <v>522</v>
      </c>
      <c r="C136" s="43"/>
      <c r="D136" s="43">
        <v>9625485</v>
      </c>
      <c r="E136" s="58">
        <v>1</v>
      </c>
    </row>
    <row r="137" spans="1:5">
      <c r="A137" s="97">
        <v>466</v>
      </c>
      <c r="B137" s="53" t="s">
        <v>523</v>
      </c>
      <c r="C137" s="43"/>
      <c r="D137" s="43">
        <v>8675315</v>
      </c>
      <c r="E137" s="58">
        <v>1</v>
      </c>
    </row>
    <row r="138" spans="1:5">
      <c r="A138" s="97">
        <v>473</v>
      </c>
      <c r="B138" s="53" t="s">
        <v>524</v>
      </c>
      <c r="C138" s="43"/>
      <c r="D138" s="43">
        <v>5016747</v>
      </c>
      <c r="E138" s="58">
        <v>1</v>
      </c>
    </row>
    <row r="139" spans="1:5">
      <c r="A139" s="97">
        <v>477</v>
      </c>
      <c r="B139" s="53" t="s">
        <v>525</v>
      </c>
      <c r="C139" s="43"/>
      <c r="D139" s="43">
        <v>14938034</v>
      </c>
      <c r="E139" s="58">
        <v>1</v>
      </c>
    </row>
    <row r="140" spans="1:5">
      <c r="A140" s="97">
        <v>480</v>
      </c>
      <c r="B140" s="53" t="s">
        <v>526</v>
      </c>
      <c r="C140" s="43"/>
      <c r="D140" s="43">
        <v>6782591</v>
      </c>
      <c r="E140" s="58">
        <v>1</v>
      </c>
    </row>
    <row r="141" spans="1:5">
      <c r="A141" s="97">
        <v>482</v>
      </c>
      <c r="B141" s="53" t="s">
        <v>527</v>
      </c>
      <c r="C141" s="43"/>
      <c r="D141" s="43">
        <v>11651624</v>
      </c>
      <c r="E141" s="58">
        <v>1</v>
      </c>
    </row>
    <row r="142" spans="1:5">
      <c r="A142" s="97">
        <v>484</v>
      </c>
      <c r="B142" s="53" t="s">
        <v>528</v>
      </c>
      <c r="C142" s="43"/>
      <c r="D142" s="43">
        <v>3876801</v>
      </c>
      <c r="E142" s="58">
        <v>1</v>
      </c>
    </row>
    <row r="143" spans="1:5">
      <c r="A143" s="97">
        <v>485</v>
      </c>
      <c r="B143" s="53" t="s">
        <v>529</v>
      </c>
      <c r="C143" s="43"/>
      <c r="D143" s="43">
        <v>2867222</v>
      </c>
      <c r="E143" s="58">
        <v>1</v>
      </c>
    </row>
    <row r="144" spans="1:5">
      <c r="A144" s="97">
        <v>486</v>
      </c>
      <c r="B144" s="53" t="s">
        <v>530</v>
      </c>
      <c r="C144" s="43"/>
      <c r="D144" s="43">
        <v>1874717</v>
      </c>
      <c r="E144" s="58">
        <v>1</v>
      </c>
    </row>
    <row r="145" spans="1:5">
      <c r="A145" s="97">
        <v>487</v>
      </c>
      <c r="B145" s="53" t="s">
        <v>531</v>
      </c>
      <c r="C145" s="43"/>
      <c r="D145" s="43">
        <v>1343184</v>
      </c>
      <c r="E145" s="58">
        <v>1</v>
      </c>
    </row>
    <row r="146" spans="1:5">
      <c r="A146" s="97">
        <v>492</v>
      </c>
      <c r="B146" s="53" t="s">
        <v>532</v>
      </c>
      <c r="C146" s="43"/>
      <c r="D146" s="43">
        <v>14731801</v>
      </c>
      <c r="E146" s="58">
        <v>1</v>
      </c>
    </row>
    <row r="147" spans="1:5">
      <c r="A147" s="97">
        <v>495</v>
      </c>
      <c r="B147" s="53" t="s">
        <v>533</v>
      </c>
      <c r="C147" s="43"/>
      <c r="D147" s="43">
        <v>2725797</v>
      </c>
      <c r="E147" s="58">
        <v>1</v>
      </c>
    </row>
    <row r="148" spans="1:5">
      <c r="A148" s="97">
        <v>497</v>
      </c>
      <c r="B148" s="53" t="s">
        <v>534</v>
      </c>
      <c r="C148" s="43"/>
      <c r="D148" s="43">
        <v>1555588</v>
      </c>
      <c r="E148" s="58">
        <v>1</v>
      </c>
    </row>
    <row r="149" spans="1:5">
      <c r="A149" s="97">
        <v>499</v>
      </c>
      <c r="B149" s="53" t="s">
        <v>535</v>
      </c>
      <c r="C149" s="43"/>
      <c r="D149" s="43">
        <v>3071225</v>
      </c>
      <c r="E149" s="58">
        <v>1</v>
      </c>
    </row>
    <row r="150" spans="1:5">
      <c r="A150" s="97">
        <v>500</v>
      </c>
      <c r="B150" s="53" t="s">
        <v>536</v>
      </c>
      <c r="C150" s="43"/>
      <c r="D150" s="43">
        <v>5596194</v>
      </c>
      <c r="E150" s="58">
        <v>1</v>
      </c>
    </row>
    <row r="151" spans="1:5">
      <c r="A151" s="97">
        <v>505</v>
      </c>
      <c r="B151" s="53" t="s">
        <v>537</v>
      </c>
      <c r="C151" s="43"/>
      <c r="D151" s="43">
        <v>3891023</v>
      </c>
      <c r="E151" s="58">
        <v>1</v>
      </c>
    </row>
    <row r="152" spans="1:5">
      <c r="A152" s="97">
        <v>507</v>
      </c>
      <c r="B152" s="53" t="s">
        <v>538</v>
      </c>
      <c r="C152" s="43"/>
      <c r="D152" s="43">
        <v>3884421</v>
      </c>
      <c r="E152" s="58">
        <v>1</v>
      </c>
    </row>
    <row r="153" spans="1:5">
      <c r="A153" s="97">
        <v>508</v>
      </c>
      <c r="B153" s="53" t="s">
        <v>539</v>
      </c>
      <c r="C153" s="43"/>
      <c r="D153" s="43">
        <v>10117418</v>
      </c>
      <c r="E153" s="58">
        <v>1</v>
      </c>
    </row>
    <row r="154" spans="1:5">
      <c r="A154" s="97">
        <v>511</v>
      </c>
      <c r="B154" s="53" t="s">
        <v>540</v>
      </c>
      <c r="C154" s="43"/>
      <c r="D154" s="43">
        <v>4037141</v>
      </c>
      <c r="E154" s="58">
        <v>1</v>
      </c>
    </row>
    <row r="155" spans="1:5">
      <c r="A155" s="97">
        <v>514</v>
      </c>
      <c r="B155" s="53" t="s">
        <v>541</v>
      </c>
      <c r="C155" s="43"/>
      <c r="D155" s="43">
        <v>1735216</v>
      </c>
      <c r="E155" s="58">
        <v>1</v>
      </c>
    </row>
    <row r="156" spans="1:5">
      <c r="A156" s="97">
        <v>518</v>
      </c>
      <c r="B156" s="53" t="s">
        <v>542</v>
      </c>
      <c r="C156" s="43"/>
      <c r="D156" s="43">
        <v>13655345</v>
      </c>
      <c r="E156" s="58">
        <v>1</v>
      </c>
    </row>
    <row r="157" spans="1:5">
      <c r="A157" s="97">
        <v>531</v>
      </c>
      <c r="B157" s="53" t="s">
        <v>543</v>
      </c>
      <c r="C157" s="43"/>
      <c r="D157" s="43">
        <v>8175484</v>
      </c>
      <c r="E157" s="58">
        <v>1</v>
      </c>
    </row>
    <row r="158" spans="1:5">
      <c r="A158" s="97">
        <v>533</v>
      </c>
      <c r="B158" s="53" t="s">
        <v>544</v>
      </c>
      <c r="C158" s="43"/>
      <c r="D158" s="43">
        <v>4224976</v>
      </c>
      <c r="E158" s="58">
        <v>1</v>
      </c>
    </row>
    <row r="159" spans="1:5">
      <c r="A159" s="97">
        <v>534</v>
      </c>
      <c r="B159" s="53" t="s">
        <v>545</v>
      </c>
      <c r="C159" s="43"/>
      <c r="D159" s="43">
        <v>8681445</v>
      </c>
      <c r="E159" s="58">
        <v>1</v>
      </c>
    </row>
    <row r="160" spans="1:5">
      <c r="A160" s="97">
        <v>535</v>
      </c>
      <c r="B160" s="53" t="s">
        <v>390</v>
      </c>
      <c r="C160" s="43"/>
      <c r="D160" s="43">
        <v>137944925</v>
      </c>
      <c r="E160" s="58">
        <v>0</v>
      </c>
    </row>
    <row r="161" spans="1:5">
      <c r="A161" s="97">
        <v>542</v>
      </c>
      <c r="B161" s="53" t="s">
        <v>546</v>
      </c>
      <c r="C161" s="43"/>
      <c r="D161" s="43">
        <v>12462463</v>
      </c>
      <c r="E161" s="58">
        <v>1</v>
      </c>
    </row>
    <row r="162" spans="1:5">
      <c r="A162" s="97">
        <v>544</v>
      </c>
      <c r="B162" s="53" t="s">
        <v>547</v>
      </c>
      <c r="C162" s="43"/>
      <c r="D162" s="43">
        <v>18593189</v>
      </c>
      <c r="E162" s="58">
        <v>1</v>
      </c>
    </row>
    <row r="163" spans="1:5">
      <c r="A163" s="97">
        <v>545</v>
      </c>
      <c r="B163" s="53" t="s">
        <v>548</v>
      </c>
      <c r="C163" s="43"/>
      <c r="D163" s="43">
        <v>4215988</v>
      </c>
      <c r="E163" s="58">
        <v>1</v>
      </c>
    </row>
    <row r="164" spans="1:5">
      <c r="A164" s="97">
        <v>547</v>
      </c>
      <c r="B164" s="53" t="s">
        <v>549</v>
      </c>
      <c r="C164" s="43"/>
      <c r="D164" s="43">
        <v>3289972</v>
      </c>
      <c r="E164" s="58">
        <v>1</v>
      </c>
    </row>
    <row r="165" spans="1:5">
      <c r="A165" s="97">
        <v>548</v>
      </c>
      <c r="B165" s="53" t="s">
        <v>550</v>
      </c>
      <c r="C165" s="43"/>
      <c r="D165" s="43">
        <v>17009463</v>
      </c>
      <c r="E165" s="58">
        <v>1</v>
      </c>
    </row>
    <row r="166" spans="1:5">
      <c r="A166" s="97">
        <v>549</v>
      </c>
      <c r="B166" s="53" t="s">
        <v>551</v>
      </c>
      <c r="C166" s="43"/>
      <c r="D166" s="43">
        <v>18657845</v>
      </c>
      <c r="E166" s="58">
        <v>1</v>
      </c>
    </row>
    <row r="167" spans="1:5">
      <c r="A167" s="97">
        <v>550</v>
      </c>
      <c r="B167" s="53" t="s">
        <v>552</v>
      </c>
      <c r="C167" s="43"/>
      <c r="D167" s="43">
        <v>2884112</v>
      </c>
      <c r="E167" s="58">
        <v>1</v>
      </c>
    </row>
    <row r="168" spans="1:5">
      <c r="A168" s="97">
        <v>553</v>
      </c>
      <c r="B168" s="53" t="s">
        <v>553</v>
      </c>
      <c r="C168" s="43"/>
      <c r="D168" s="43">
        <v>2799909</v>
      </c>
      <c r="E168" s="58">
        <v>1</v>
      </c>
    </row>
    <row r="169" spans="1:5">
      <c r="A169" s="97">
        <v>561</v>
      </c>
      <c r="B169" s="53" t="s">
        <v>554</v>
      </c>
      <c r="C169" s="43"/>
      <c r="D169" s="43">
        <v>1401523</v>
      </c>
      <c r="E169" s="58">
        <v>1</v>
      </c>
    </row>
    <row r="170" spans="1:5">
      <c r="A170" s="97">
        <v>564</v>
      </c>
      <c r="B170" s="53" t="s">
        <v>555</v>
      </c>
      <c r="C170" s="43"/>
      <c r="D170" s="43">
        <v>11838097</v>
      </c>
      <c r="E170" s="58">
        <v>1</v>
      </c>
    </row>
    <row r="171" spans="1:5">
      <c r="A171" s="97">
        <v>577</v>
      </c>
      <c r="B171" s="53" t="s">
        <v>556</v>
      </c>
      <c r="C171" s="43"/>
      <c r="D171" s="43">
        <v>3273618</v>
      </c>
      <c r="E171" s="58">
        <v>1</v>
      </c>
    </row>
    <row r="172" spans="1:5">
      <c r="A172" s="97">
        <v>578</v>
      </c>
      <c r="B172" s="53" t="s">
        <v>557</v>
      </c>
      <c r="C172" s="43"/>
      <c r="D172" s="43">
        <v>8064253</v>
      </c>
      <c r="E172" s="58">
        <v>1</v>
      </c>
    </row>
    <row r="173" spans="1:5">
      <c r="A173" s="97">
        <v>581</v>
      </c>
      <c r="B173" s="53" t="s">
        <v>558</v>
      </c>
      <c r="C173" s="43"/>
      <c r="D173" s="43">
        <v>2999277</v>
      </c>
      <c r="E173" s="58">
        <v>1</v>
      </c>
    </row>
    <row r="174" spans="1:5">
      <c r="A174" s="97">
        <v>592</v>
      </c>
      <c r="B174" s="53" t="s">
        <v>559</v>
      </c>
      <c r="C174" s="43"/>
      <c r="D174" s="43">
        <v>1832472</v>
      </c>
      <c r="E174" s="58">
        <v>1</v>
      </c>
    </row>
    <row r="175" spans="1:5">
      <c r="A175" s="97">
        <v>593</v>
      </c>
      <c r="B175" s="53" t="s">
        <v>560</v>
      </c>
      <c r="C175" s="43"/>
      <c r="D175" s="43">
        <v>8516869</v>
      </c>
      <c r="E175" s="58">
        <v>1</v>
      </c>
    </row>
    <row r="176" spans="1:5">
      <c r="A176" s="97">
        <v>595</v>
      </c>
      <c r="B176" s="53" t="s">
        <v>561</v>
      </c>
      <c r="C176" s="43"/>
      <c r="D176" s="43">
        <v>10493311</v>
      </c>
      <c r="E176" s="58">
        <v>1</v>
      </c>
    </row>
    <row r="177" spans="1:5">
      <c r="A177" s="97">
        <v>599</v>
      </c>
      <c r="B177" s="53" t="s">
        <v>562</v>
      </c>
      <c r="C177" s="43"/>
      <c r="D177" s="43">
        <v>4045210</v>
      </c>
      <c r="E177" s="58">
        <v>1</v>
      </c>
    </row>
    <row r="178" spans="1:5">
      <c r="A178" s="97">
        <v>600</v>
      </c>
      <c r="B178" s="53" t="s">
        <v>563</v>
      </c>
      <c r="C178" s="43"/>
      <c r="D178" s="43">
        <v>2941982</v>
      </c>
      <c r="E178" s="58">
        <v>1</v>
      </c>
    </row>
    <row r="179" spans="1:5">
      <c r="A179" s="97">
        <v>601</v>
      </c>
      <c r="B179" s="53" t="s">
        <v>564</v>
      </c>
      <c r="C179" s="43"/>
      <c r="D179" s="43">
        <v>3091938</v>
      </c>
      <c r="E179" s="58">
        <v>1</v>
      </c>
    </row>
    <row r="180" spans="1:5">
      <c r="A180" s="97">
        <v>621</v>
      </c>
      <c r="B180" s="53" t="s">
        <v>565</v>
      </c>
      <c r="C180" s="43"/>
      <c r="D180" s="43">
        <v>96786617</v>
      </c>
      <c r="E180" s="58">
        <v>0</v>
      </c>
    </row>
    <row r="181" spans="1:5">
      <c r="A181" s="97">
        <v>622</v>
      </c>
      <c r="B181" s="53" t="s">
        <v>566</v>
      </c>
      <c r="C181" s="43"/>
      <c r="D181" s="43">
        <v>89528894</v>
      </c>
      <c r="E181" s="58">
        <v>0</v>
      </c>
    </row>
    <row r="182" spans="1:5">
      <c r="A182" s="97">
        <v>623</v>
      </c>
      <c r="B182" s="53" t="s">
        <v>567</v>
      </c>
      <c r="C182" s="43"/>
      <c r="D182" s="43">
        <v>64996366</v>
      </c>
      <c r="E182" s="58">
        <v>0</v>
      </c>
    </row>
    <row r="183" spans="1:5">
      <c r="A183" s="97">
        <v>624</v>
      </c>
      <c r="B183" s="53" t="s">
        <v>568</v>
      </c>
      <c r="C183" s="43"/>
      <c r="D183" s="43">
        <v>74596986</v>
      </c>
      <c r="E183" s="58">
        <v>0</v>
      </c>
    </row>
    <row r="184" spans="1:5">
      <c r="A184" s="97">
        <v>625</v>
      </c>
      <c r="B184" s="53" t="s">
        <v>569</v>
      </c>
      <c r="C184" s="43"/>
      <c r="D184" s="43">
        <v>262011093</v>
      </c>
      <c r="E184" s="58">
        <v>0</v>
      </c>
    </row>
    <row r="185" spans="1:5">
      <c r="A185" s="97">
        <v>630</v>
      </c>
      <c r="B185" s="53" t="s">
        <v>570</v>
      </c>
      <c r="C185" s="43"/>
      <c r="D185" s="43">
        <v>1377166</v>
      </c>
      <c r="E185" s="58">
        <v>1</v>
      </c>
    </row>
    <row r="186" spans="1:5">
      <c r="A186" s="97">
        <v>635</v>
      </c>
      <c r="B186" s="53" t="s">
        <v>571</v>
      </c>
      <c r="C186" s="43"/>
      <c r="D186" s="43">
        <v>2058024</v>
      </c>
      <c r="E186" s="58">
        <v>1</v>
      </c>
    </row>
    <row r="187" spans="1:5">
      <c r="A187" s="97">
        <v>640</v>
      </c>
      <c r="B187" s="53" t="s">
        <v>572</v>
      </c>
      <c r="C187" s="43"/>
      <c r="D187" s="43">
        <v>4978325</v>
      </c>
      <c r="E187" s="58">
        <v>1</v>
      </c>
    </row>
    <row r="188" spans="1:5">
      <c r="A188" s="97">
        <v>656</v>
      </c>
      <c r="B188" s="53" t="s">
        <v>573</v>
      </c>
      <c r="C188" s="43"/>
      <c r="D188" s="43">
        <v>23049445</v>
      </c>
      <c r="E188" s="58">
        <v>1</v>
      </c>
    </row>
    <row r="189" spans="1:5">
      <c r="A189" s="97">
        <v>659</v>
      </c>
      <c r="B189" s="53" t="s">
        <v>574</v>
      </c>
      <c r="C189" s="43"/>
      <c r="D189" s="43">
        <v>24297724</v>
      </c>
      <c r="E189" s="58">
        <v>1</v>
      </c>
    </row>
    <row r="190" spans="1:5">
      <c r="A190" s="97">
        <v>671</v>
      </c>
      <c r="B190" s="53" t="s">
        <v>575</v>
      </c>
      <c r="C190" s="43"/>
      <c r="D190" s="43">
        <v>4062616</v>
      </c>
      <c r="E190" s="58">
        <v>1</v>
      </c>
    </row>
    <row r="191" spans="1:5">
      <c r="A191" s="97">
        <v>676</v>
      </c>
      <c r="B191" s="53" t="s">
        <v>576</v>
      </c>
      <c r="C191" s="43"/>
      <c r="D191" s="43">
        <v>601978</v>
      </c>
      <c r="E191" s="58">
        <v>1</v>
      </c>
    </row>
    <row r="192" spans="1:5">
      <c r="A192" s="97">
        <v>682</v>
      </c>
      <c r="B192" s="53" t="s">
        <v>577</v>
      </c>
      <c r="C192" s="43"/>
      <c r="D192" s="43">
        <v>4631388</v>
      </c>
      <c r="E192" s="58">
        <v>1</v>
      </c>
    </row>
    <row r="193" spans="1:5">
      <c r="A193" s="97">
        <v>690</v>
      </c>
      <c r="B193" s="53" t="s">
        <v>578</v>
      </c>
      <c r="C193" s="43"/>
      <c r="D193" s="43">
        <v>4515923</v>
      </c>
      <c r="E193" s="58">
        <v>1</v>
      </c>
    </row>
    <row r="194" spans="1:5">
      <c r="A194" s="97">
        <v>695</v>
      </c>
      <c r="B194" s="53" t="s">
        <v>579</v>
      </c>
      <c r="C194" s="43"/>
      <c r="D194" s="43">
        <v>2744240</v>
      </c>
      <c r="E194" s="58">
        <v>1</v>
      </c>
    </row>
    <row r="195" spans="1:5">
      <c r="A195" s="97">
        <v>696</v>
      </c>
      <c r="B195" s="53" t="s">
        <v>580</v>
      </c>
      <c r="C195" s="43"/>
      <c r="D195" s="43">
        <v>6953979</v>
      </c>
      <c r="E195" s="58">
        <v>1</v>
      </c>
    </row>
    <row r="196" spans="1:5">
      <c r="A196" s="97">
        <v>698</v>
      </c>
      <c r="B196" s="53" t="s">
        <v>581</v>
      </c>
      <c r="C196" s="43"/>
      <c r="D196" s="43">
        <v>4446767</v>
      </c>
      <c r="E196" s="58">
        <v>1</v>
      </c>
    </row>
    <row r="197" spans="1:5">
      <c r="A197" s="97">
        <v>700</v>
      </c>
      <c r="B197" s="53" t="s">
        <v>582</v>
      </c>
      <c r="C197" s="43"/>
      <c r="D197" s="43">
        <v>15835361</v>
      </c>
      <c r="E197" s="58">
        <v>1</v>
      </c>
    </row>
    <row r="198" spans="1:5">
      <c r="A198" s="97">
        <v>701</v>
      </c>
      <c r="B198" s="53" t="s">
        <v>583</v>
      </c>
      <c r="C198" s="43"/>
      <c r="D198" s="43">
        <v>11098384</v>
      </c>
      <c r="E198" s="58">
        <v>1</v>
      </c>
    </row>
    <row r="199" spans="1:5">
      <c r="A199" s="97">
        <v>704</v>
      </c>
      <c r="B199" s="53" t="s">
        <v>584</v>
      </c>
      <c r="C199" s="43"/>
      <c r="D199" s="43">
        <v>11233717</v>
      </c>
      <c r="E199" s="58">
        <v>1</v>
      </c>
    </row>
    <row r="200" spans="1:5">
      <c r="A200" s="97">
        <v>706</v>
      </c>
      <c r="B200" s="53" t="s">
        <v>585</v>
      </c>
      <c r="C200" s="43"/>
      <c r="D200" s="43">
        <v>6040220</v>
      </c>
      <c r="E200" s="58">
        <v>1</v>
      </c>
    </row>
    <row r="201" spans="1:5">
      <c r="A201" s="97">
        <v>707</v>
      </c>
      <c r="B201" s="53" t="s">
        <v>586</v>
      </c>
      <c r="C201" s="43"/>
      <c r="D201" s="43">
        <v>120367</v>
      </c>
      <c r="E201" s="58">
        <v>1</v>
      </c>
    </row>
    <row r="202" spans="1:5">
      <c r="A202" s="97">
        <v>709</v>
      </c>
      <c r="B202" s="53" t="s">
        <v>391</v>
      </c>
      <c r="C202" s="43"/>
      <c r="D202" s="43">
        <v>77208756</v>
      </c>
      <c r="E202" s="58">
        <v>0</v>
      </c>
    </row>
    <row r="203" spans="1:5">
      <c r="A203" s="97">
        <v>712</v>
      </c>
      <c r="B203" s="53" t="s">
        <v>587</v>
      </c>
      <c r="C203" s="43"/>
      <c r="D203" s="43">
        <v>4001249</v>
      </c>
      <c r="E203" s="58">
        <v>1</v>
      </c>
    </row>
    <row r="204" spans="1:5">
      <c r="A204" s="97">
        <v>716</v>
      </c>
      <c r="B204" s="53" t="s">
        <v>588</v>
      </c>
      <c r="C204" s="43"/>
      <c r="D204" s="43">
        <v>9212047</v>
      </c>
      <c r="E204" s="58">
        <v>1</v>
      </c>
    </row>
    <row r="205" spans="1:5">
      <c r="A205" s="97">
        <v>717</v>
      </c>
      <c r="B205" s="53" t="s">
        <v>589</v>
      </c>
      <c r="C205" s="43"/>
      <c r="D205" s="43">
        <v>11437637</v>
      </c>
      <c r="E205" s="58">
        <v>1</v>
      </c>
    </row>
    <row r="206" spans="1:5">
      <c r="A206" s="97">
        <v>719</v>
      </c>
      <c r="B206" s="53" t="s">
        <v>590</v>
      </c>
      <c r="C206" s="43"/>
      <c r="D206" s="43">
        <v>54057021</v>
      </c>
      <c r="E206" s="58">
        <v>1</v>
      </c>
    </row>
    <row r="207" spans="1:5">
      <c r="A207" s="97">
        <v>720</v>
      </c>
      <c r="B207" s="53" t="s">
        <v>591</v>
      </c>
      <c r="C207" s="43"/>
      <c r="D207" s="43">
        <v>52932614</v>
      </c>
      <c r="E207" s="58">
        <v>1</v>
      </c>
    </row>
    <row r="208" spans="1:5">
      <c r="A208" s="97">
        <v>721</v>
      </c>
      <c r="B208" s="53" t="s">
        <v>592</v>
      </c>
      <c r="C208" s="43"/>
      <c r="D208" s="43">
        <v>20779577</v>
      </c>
      <c r="E208" s="58">
        <v>1</v>
      </c>
    </row>
    <row r="209" spans="1:5">
      <c r="A209" s="97">
        <v>726</v>
      </c>
      <c r="B209" s="53" t="s">
        <v>593</v>
      </c>
      <c r="C209" s="43"/>
      <c r="D209" s="43">
        <v>23054919</v>
      </c>
      <c r="E209" s="58">
        <v>1</v>
      </c>
    </row>
    <row r="210" spans="1:5">
      <c r="A210" s="97">
        <v>727</v>
      </c>
      <c r="B210" s="53" t="s">
        <v>594</v>
      </c>
      <c r="C210" s="43"/>
      <c r="D210" s="43">
        <v>13626988</v>
      </c>
      <c r="E210" s="58">
        <v>1</v>
      </c>
    </row>
    <row r="211" spans="1:5">
      <c r="A211" s="97">
        <v>728</v>
      </c>
      <c r="B211" s="53" t="s">
        <v>595</v>
      </c>
      <c r="C211" s="43"/>
      <c r="D211" s="43">
        <v>75040279</v>
      </c>
      <c r="E211" s="58">
        <v>0</v>
      </c>
    </row>
    <row r="212" spans="1:5">
      <c r="A212" s="97">
        <v>738</v>
      </c>
      <c r="B212" s="53" t="s">
        <v>596</v>
      </c>
      <c r="C212" s="43"/>
      <c r="D212" s="43">
        <v>3520927</v>
      </c>
      <c r="E212" s="58">
        <v>1</v>
      </c>
    </row>
    <row r="213" spans="1:5">
      <c r="A213" s="97">
        <v>739</v>
      </c>
      <c r="B213" s="53" t="s">
        <v>597</v>
      </c>
      <c r="C213" s="43"/>
      <c r="D213" s="43">
        <v>4506084</v>
      </c>
      <c r="E213" s="58">
        <v>1</v>
      </c>
    </row>
    <row r="214" spans="1:5">
      <c r="A214" s="97">
        <v>740</v>
      </c>
      <c r="B214" s="53" t="s">
        <v>598</v>
      </c>
      <c r="C214" s="43"/>
      <c r="D214" s="43">
        <v>8193225</v>
      </c>
      <c r="E214" s="58">
        <v>1</v>
      </c>
    </row>
    <row r="215" spans="1:5">
      <c r="A215" s="97">
        <v>741</v>
      </c>
      <c r="B215" s="53" t="s">
        <v>599</v>
      </c>
      <c r="C215" s="43"/>
      <c r="D215" s="43">
        <v>7152705</v>
      </c>
      <c r="E215" s="58">
        <v>1</v>
      </c>
    </row>
    <row r="216" spans="1:5">
      <c r="A216" s="97">
        <v>742</v>
      </c>
      <c r="B216" s="53" t="s">
        <v>600</v>
      </c>
      <c r="C216" s="43"/>
      <c r="D216" s="43">
        <v>79162838</v>
      </c>
      <c r="E216" s="58">
        <v>0</v>
      </c>
    </row>
    <row r="217" spans="1:5">
      <c r="A217" s="97">
        <v>743</v>
      </c>
      <c r="B217" s="53" t="s">
        <v>601</v>
      </c>
      <c r="C217" s="43"/>
      <c r="D217" s="43">
        <v>8493915</v>
      </c>
      <c r="E217" s="58">
        <v>1</v>
      </c>
    </row>
    <row r="218" spans="1:5">
      <c r="A218" s="97">
        <v>745</v>
      </c>
      <c r="B218" s="53" t="s">
        <v>602</v>
      </c>
      <c r="C218" s="43"/>
      <c r="D218" s="43">
        <v>7483121</v>
      </c>
      <c r="E218" s="58">
        <v>1</v>
      </c>
    </row>
    <row r="219" spans="1:5">
      <c r="A219" s="97">
        <v>748</v>
      </c>
      <c r="B219" s="53" t="s">
        <v>603</v>
      </c>
      <c r="C219" s="43"/>
      <c r="D219" s="43">
        <v>15632375</v>
      </c>
      <c r="E219" s="58">
        <v>1</v>
      </c>
    </row>
    <row r="220" spans="1:5">
      <c r="A220" s="97">
        <v>750</v>
      </c>
      <c r="B220" s="53" t="s">
        <v>604</v>
      </c>
      <c r="C220" s="43"/>
      <c r="D220" s="43">
        <v>13593044</v>
      </c>
      <c r="E220" s="58">
        <v>1</v>
      </c>
    </row>
    <row r="221" spans="1:5">
      <c r="A221" s="97">
        <v>756</v>
      </c>
      <c r="B221" s="53" t="s">
        <v>605</v>
      </c>
      <c r="C221" s="43"/>
      <c r="D221" s="43">
        <v>4798552</v>
      </c>
      <c r="E221" s="58">
        <v>1</v>
      </c>
    </row>
    <row r="222" spans="1:5">
      <c r="A222" s="97">
        <v>761</v>
      </c>
      <c r="B222" s="53" t="s">
        <v>606</v>
      </c>
      <c r="C222" s="43"/>
      <c r="D222" s="43">
        <v>25310552</v>
      </c>
      <c r="E222" s="58">
        <v>1</v>
      </c>
    </row>
    <row r="223" spans="1:5">
      <c r="A223" s="97">
        <v>763</v>
      </c>
      <c r="B223" s="53" t="s">
        <v>607</v>
      </c>
      <c r="C223" s="43"/>
      <c r="D223" s="43">
        <v>3282999</v>
      </c>
      <c r="E223" s="58">
        <v>1</v>
      </c>
    </row>
    <row r="224" spans="1:5">
      <c r="A224" s="97">
        <v>768</v>
      </c>
      <c r="B224" s="53" t="s">
        <v>608</v>
      </c>
      <c r="C224" s="43"/>
      <c r="D224" s="43">
        <v>1911711</v>
      </c>
      <c r="E224" s="58">
        <v>1</v>
      </c>
    </row>
    <row r="225" spans="1:5">
      <c r="A225" s="97">
        <v>771</v>
      </c>
      <c r="B225" s="53" t="s">
        <v>609</v>
      </c>
      <c r="C225" s="43"/>
      <c r="D225" s="43">
        <v>3618941</v>
      </c>
      <c r="E225" s="58">
        <v>1</v>
      </c>
    </row>
    <row r="226" spans="1:5">
      <c r="A226" s="97">
        <v>775</v>
      </c>
      <c r="B226" s="53" t="s">
        <v>610</v>
      </c>
      <c r="C226" s="43"/>
      <c r="D226" s="43">
        <v>5124539</v>
      </c>
      <c r="E226" s="58">
        <v>1</v>
      </c>
    </row>
    <row r="227" spans="1:5">
      <c r="A227" s="97">
        <v>777</v>
      </c>
      <c r="B227" s="53" t="s">
        <v>611</v>
      </c>
      <c r="C227" s="43"/>
      <c r="D227" s="43">
        <v>8962600</v>
      </c>
      <c r="E227" s="58">
        <v>1</v>
      </c>
    </row>
    <row r="228" spans="1:5">
      <c r="A228" s="97">
        <v>786</v>
      </c>
      <c r="B228" s="53" t="s">
        <v>612</v>
      </c>
      <c r="C228" s="43"/>
      <c r="D228" s="43">
        <v>1017348</v>
      </c>
      <c r="E228" s="58">
        <v>1</v>
      </c>
    </row>
    <row r="229" spans="1:5">
      <c r="A229" s="97">
        <v>787</v>
      </c>
      <c r="B229" s="53" t="s">
        <v>613</v>
      </c>
      <c r="C229" s="43"/>
      <c r="D229" s="43">
        <v>1490792</v>
      </c>
      <c r="E229" s="58">
        <v>1</v>
      </c>
    </row>
    <row r="230" spans="1:5">
      <c r="A230" s="97">
        <v>801</v>
      </c>
      <c r="B230" s="53" t="s">
        <v>614</v>
      </c>
      <c r="C230" s="43"/>
      <c r="D230" s="43">
        <v>1180049</v>
      </c>
      <c r="E230" s="58">
        <v>1</v>
      </c>
    </row>
    <row r="231" spans="1:5">
      <c r="A231" s="97">
        <v>803</v>
      </c>
      <c r="B231" s="53" t="s">
        <v>615</v>
      </c>
      <c r="C231" s="43"/>
      <c r="D231" s="43">
        <v>5856003</v>
      </c>
      <c r="E231" s="58">
        <v>1</v>
      </c>
    </row>
    <row r="232" spans="1:5">
      <c r="A232" s="97">
        <v>811</v>
      </c>
      <c r="B232" s="53" t="s">
        <v>616</v>
      </c>
      <c r="C232" s="43"/>
      <c r="D232" s="43">
        <v>5867059</v>
      </c>
      <c r="E232" s="58">
        <v>1</v>
      </c>
    </row>
    <row r="233" spans="1:5">
      <c r="A233" s="97">
        <v>813</v>
      </c>
      <c r="B233" s="53" t="s">
        <v>617</v>
      </c>
      <c r="C233" s="43"/>
      <c r="D233" s="43">
        <v>9389034</v>
      </c>
      <c r="E233" s="58">
        <v>1</v>
      </c>
    </row>
    <row r="234" spans="1:5">
      <c r="A234" s="97">
        <v>815</v>
      </c>
      <c r="B234" s="53" t="s">
        <v>618</v>
      </c>
      <c r="C234" s="43"/>
      <c r="D234" s="43">
        <v>1013925</v>
      </c>
      <c r="E234" s="58">
        <v>1</v>
      </c>
    </row>
    <row r="235" spans="1:5">
      <c r="A235" s="97">
        <v>818</v>
      </c>
      <c r="B235" s="53" t="s">
        <v>619</v>
      </c>
      <c r="C235" s="43"/>
      <c r="D235" s="43">
        <v>1151310</v>
      </c>
      <c r="E235" s="58">
        <v>1</v>
      </c>
    </row>
    <row r="236" spans="1:5">
      <c r="A236" s="97">
        <v>820</v>
      </c>
      <c r="B236" s="53" t="s">
        <v>620</v>
      </c>
      <c r="C236" s="43"/>
      <c r="D236" s="43">
        <v>2243235</v>
      </c>
      <c r="E236" s="58">
        <v>1</v>
      </c>
    </row>
    <row r="237" spans="1:5">
      <c r="A237" s="97">
        <v>821</v>
      </c>
      <c r="B237" s="53" t="s">
        <v>621</v>
      </c>
      <c r="C237" s="43"/>
      <c r="D237" s="43">
        <v>2947277</v>
      </c>
      <c r="E237" s="58">
        <v>1</v>
      </c>
    </row>
    <row r="238" spans="1:5">
      <c r="A238" s="97">
        <v>829</v>
      </c>
      <c r="B238" s="53" t="s">
        <v>622</v>
      </c>
      <c r="C238" s="43"/>
      <c r="D238" s="43">
        <v>9066360</v>
      </c>
      <c r="E238" s="58">
        <v>1</v>
      </c>
    </row>
    <row r="239" spans="1:5">
      <c r="A239" s="97">
        <v>831</v>
      </c>
      <c r="B239" s="53" t="s">
        <v>623</v>
      </c>
      <c r="C239" s="43"/>
      <c r="D239" s="43">
        <v>52772939</v>
      </c>
      <c r="E239" s="58">
        <v>1</v>
      </c>
    </row>
    <row r="240" spans="1:5">
      <c r="A240" s="97">
        <v>832</v>
      </c>
      <c r="B240" s="53" t="s">
        <v>624</v>
      </c>
      <c r="C240" s="43"/>
      <c r="D240" s="43">
        <v>23056718</v>
      </c>
      <c r="E240" s="58">
        <v>1</v>
      </c>
    </row>
    <row r="241" spans="1:5">
      <c r="A241" s="97">
        <v>833</v>
      </c>
      <c r="B241" s="53" t="s">
        <v>625</v>
      </c>
      <c r="C241" s="43"/>
      <c r="D241" s="43">
        <v>106372521</v>
      </c>
      <c r="E241" s="58">
        <v>0</v>
      </c>
    </row>
    <row r="242" spans="1:5">
      <c r="A242" s="97">
        <v>834</v>
      </c>
      <c r="B242" s="53" t="s">
        <v>626</v>
      </c>
      <c r="C242" s="43"/>
      <c r="D242" s="43">
        <v>93928564</v>
      </c>
      <c r="E242" s="58">
        <v>0</v>
      </c>
    </row>
    <row r="243" spans="1:5">
      <c r="A243" s="97">
        <v>836</v>
      </c>
      <c r="B243" s="53" t="s">
        <v>627</v>
      </c>
      <c r="C243" s="43"/>
      <c r="D243" s="43">
        <v>2270655</v>
      </c>
      <c r="E243" s="58">
        <v>1</v>
      </c>
    </row>
    <row r="244" spans="1:5">
      <c r="A244" s="97">
        <v>837</v>
      </c>
      <c r="B244" s="53" t="s">
        <v>628</v>
      </c>
      <c r="C244" s="43"/>
      <c r="D244" s="43">
        <v>4101668</v>
      </c>
      <c r="E244" s="58">
        <v>1</v>
      </c>
    </row>
    <row r="245" spans="1:5">
      <c r="A245" s="97">
        <v>840</v>
      </c>
      <c r="B245" s="53" t="s">
        <v>629</v>
      </c>
      <c r="C245" s="43"/>
      <c r="D245" s="43">
        <v>7035176</v>
      </c>
      <c r="E245" s="58">
        <v>1</v>
      </c>
    </row>
    <row r="246" spans="1:5">
      <c r="A246" s="97">
        <v>846</v>
      </c>
      <c r="B246" s="53" t="s">
        <v>630</v>
      </c>
      <c r="C246" s="43"/>
      <c r="D246" s="43">
        <v>6552376</v>
      </c>
      <c r="E246" s="58">
        <v>1</v>
      </c>
    </row>
    <row r="247" spans="1:5">
      <c r="A247" s="97">
        <v>850</v>
      </c>
      <c r="B247" s="53" t="s">
        <v>631</v>
      </c>
      <c r="C247" s="43"/>
      <c r="D247" s="43">
        <v>2156417</v>
      </c>
      <c r="E247" s="58">
        <v>1</v>
      </c>
    </row>
    <row r="248" spans="1:5">
      <c r="A248" s="97">
        <v>852</v>
      </c>
      <c r="B248" s="53" t="s">
        <v>632</v>
      </c>
      <c r="C248" s="43"/>
      <c r="D248" s="43">
        <v>4622735</v>
      </c>
      <c r="E248" s="58">
        <v>1</v>
      </c>
    </row>
    <row r="249" spans="1:5">
      <c r="A249" s="97">
        <v>857</v>
      </c>
      <c r="B249" s="53" t="s">
        <v>633</v>
      </c>
      <c r="C249" s="43"/>
      <c r="D249" s="43">
        <v>4031144</v>
      </c>
      <c r="E249" s="58">
        <v>1</v>
      </c>
    </row>
    <row r="250" spans="1:5">
      <c r="A250" s="97">
        <v>858</v>
      </c>
      <c r="B250" s="53" t="s">
        <v>634</v>
      </c>
      <c r="C250" s="43"/>
      <c r="D250" s="43">
        <v>5015706</v>
      </c>
      <c r="E250" s="58">
        <v>1</v>
      </c>
    </row>
    <row r="251" spans="1:5">
      <c r="A251" s="97">
        <v>861</v>
      </c>
      <c r="B251" s="53" t="s">
        <v>635</v>
      </c>
      <c r="C251" s="43"/>
      <c r="D251" s="43">
        <v>29326634</v>
      </c>
      <c r="E251" s="58">
        <v>1</v>
      </c>
    </row>
    <row r="252" spans="1:5">
      <c r="A252" s="97">
        <v>876</v>
      </c>
      <c r="B252" s="53" t="s">
        <v>636</v>
      </c>
      <c r="C252" s="43"/>
      <c r="D252" s="43">
        <v>15213588</v>
      </c>
      <c r="E252" s="58">
        <v>1</v>
      </c>
    </row>
    <row r="253" spans="1:5">
      <c r="A253" s="97">
        <v>877</v>
      </c>
      <c r="B253" s="53" t="s">
        <v>637</v>
      </c>
      <c r="C253" s="43"/>
      <c r="D253" s="43">
        <v>31101760</v>
      </c>
      <c r="E253" s="58">
        <v>1</v>
      </c>
    </row>
    <row r="254" spans="1:5">
      <c r="A254" s="97">
        <v>879</v>
      </c>
      <c r="B254" s="53" t="s">
        <v>638</v>
      </c>
      <c r="C254" s="43"/>
      <c r="D254" s="43">
        <v>14106724</v>
      </c>
      <c r="E254" s="58">
        <v>1</v>
      </c>
    </row>
    <row r="255" spans="1:5">
      <c r="A255" s="97">
        <v>881</v>
      </c>
      <c r="B255" s="53" t="s">
        <v>639</v>
      </c>
      <c r="C255" s="43"/>
      <c r="D255" s="43">
        <v>5248588</v>
      </c>
      <c r="E255" s="58">
        <v>1</v>
      </c>
    </row>
    <row r="256" spans="1:5">
      <c r="A256" s="97">
        <v>882</v>
      </c>
      <c r="B256" s="53" t="s">
        <v>640</v>
      </c>
      <c r="C256" s="43"/>
      <c r="D256" s="43">
        <v>34966735</v>
      </c>
      <c r="E256" s="58">
        <v>1</v>
      </c>
    </row>
    <row r="257" spans="1:5">
      <c r="A257" s="97">
        <v>883</v>
      </c>
      <c r="B257" s="53" t="s">
        <v>641</v>
      </c>
      <c r="C257" s="43"/>
      <c r="D257" s="43">
        <v>10629944</v>
      </c>
      <c r="E257" s="58">
        <v>1</v>
      </c>
    </row>
    <row r="258" spans="1:5">
      <c r="A258" s="97">
        <v>885</v>
      </c>
      <c r="B258" s="53" t="s">
        <v>642</v>
      </c>
      <c r="C258" s="43"/>
      <c r="D258" s="43">
        <v>19552054</v>
      </c>
      <c r="E258" s="58">
        <v>1</v>
      </c>
    </row>
    <row r="259" spans="1:5">
      <c r="A259" s="97">
        <v>891</v>
      </c>
      <c r="B259" s="53" t="s">
        <v>643</v>
      </c>
      <c r="C259" s="43"/>
      <c r="D259" s="43">
        <v>4538160</v>
      </c>
      <c r="E259" s="58">
        <v>1</v>
      </c>
    </row>
    <row r="260" spans="1:5">
      <c r="A260" s="97">
        <v>911</v>
      </c>
      <c r="B260" s="53" t="s">
        <v>644</v>
      </c>
      <c r="C260" s="43"/>
      <c r="D260" s="43">
        <v>21176437</v>
      </c>
      <c r="E260" s="58">
        <v>1</v>
      </c>
    </row>
    <row r="261" spans="1:5">
      <c r="A261" s="97">
        <v>912</v>
      </c>
      <c r="B261" s="53" t="s">
        <v>645</v>
      </c>
      <c r="C261" s="43"/>
      <c r="D261" s="43">
        <v>6617847</v>
      </c>
      <c r="E261" s="58">
        <v>1</v>
      </c>
    </row>
    <row r="262" spans="1:5">
      <c r="A262" s="97">
        <v>914</v>
      </c>
      <c r="B262" s="53" t="s">
        <v>646</v>
      </c>
      <c r="C262" s="43"/>
      <c r="D262" s="43">
        <v>2472066</v>
      </c>
      <c r="E262" s="58">
        <v>1</v>
      </c>
    </row>
    <row r="263" spans="1:5">
      <c r="A263" s="97">
        <v>2071</v>
      </c>
      <c r="B263" s="53" t="s">
        <v>647</v>
      </c>
      <c r="C263" s="43"/>
      <c r="D263" s="43">
        <v>7350315</v>
      </c>
      <c r="E263" s="58">
        <v>1</v>
      </c>
    </row>
    <row r="264" spans="1:5">
      <c r="A264" s="97">
        <v>2125</v>
      </c>
      <c r="B264" s="53" t="s">
        <v>648</v>
      </c>
      <c r="C264" s="43"/>
      <c r="D264" s="43">
        <v>7543107</v>
      </c>
      <c r="E264" s="58">
        <v>1</v>
      </c>
    </row>
    <row r="265" spans="1:5">
      <c r="A265" s="97">
        <v>2134</v>
      </c>
      <c r="B265" s="53" t="s">
        <v>649</v>
      </c>
      <c r="C265" s="43"/>
      <c r="D265" s="43">
        <v>7927681</v>
      </c>
      <c r="E265" s="58">
        <v>1</v>
      </c>
    </row>
    <row r="266" spans="1:5">
      <c r="A266" s="97">
        <v>2135</v>
      </c>
      <c r="B266" s="53" t="s">
        <v>650</v>
      </c>
      <c r="C266" s="43"/>
      <c r="D266" s="43">
        <v>7604204</v>
      </c>
      <c r="E266" s="58">
        <v>1</v>
      </c>
    </row>
    <row r="267" spans="1:5">
      <c r="A267" s="97">
        <v>2137</v>
      </c>
      <c r="B267" s="53" t="s">
        <v>651</v>
      </c>
      <c r="C267" s="43"/>
      <c r="D267" s="43">
        <v>4876626</v>
      </c>
      <c r="E267" s="58">
        <v>1</v>
      </c>
    </row>
    <row r="268" spans="1:5">
      <c r="A268" s="97">
        <v>2142</v>
      </c>
      <c r="B268" s="53" t="s">
        <v>652</v>
      </c>
      <c r="C268" s="43"/>
      <c r="D268" s="43">
        <v>32314631</v>
      </c>
      <c r="E268" s="58">
        <v>1</v>
      </c>
    </row>
    <row r="269" spans="1:5">
      <c r="A269" s="97">
        <v>2143</v>
      </c>
      <c r="B269" s="53" t="s">
        <v>653</v>
      </c>
      <c r="C269" s="43"/>
      <c r="D269" s="43">
        <v>7352050</v>
      </c>
      <c r="E269" s="58">
        <v>1</v>
      </c>
    </row>
    <row r="270" spans="1:5">
      <c r="A270" s="97">
        <v>2144</v>
      </c>
      <c r="B270" s="53" t="s">
        <v>654</v>
      </c>
      <c r="C270" s="43"/>
      <c r="D270" s="43">
        <v>19644924</v>
      </c>
      <c r="E270" s="58">
        <v>1</v>
      </c>
    </row>
    <row r="271" spans="1:5">
      <c r="A271" s="97">
        <v>2149</v>
      </c>
      <c r="B271" s="53" t="s">
        <v>655</v>
      </c>
      <c r="C271" s="43"/>
      <c r="D271" s="43">
        <v>12119394</v>
      </c>
      <c r="E271" s="58">
        <v>1</v>
      </c>
    </row>
    <row r="272" spans="1:5">
      <c r="A272" s="97">
        <v>2154</v>
      </c>
      <c r="B272" s="53" t="s">
        <v>656</v>
      </c>
      <c r="C272" s="43"/>
      <c r="D272" s="43">
        <v>5489976</v>
      </c>
      <c r="E272" s="58">
        <v>1</v>
      </c>
    </row>
    <row r="273" spans="1:5">
      <c r="A273" s="97">
        <v>2155</v>
      </c>
      <c r="B273" s="53" t="s">
        <v>657</v>
      </c>
      <c r="C273" s="43"/>
      <c r="D273" s="43">
        <v>4108435</v>
      </c>
      <c r="E273" s="58">
        <v>1</v>
      </c>
    </row>
    <row r="274" spans="1:5">
      <c r="A274" s="97">
        <v>2159</v>
      </c>
      <c r="B274" s="53" t="s">
        <v>658</v>
      </c>
      <c r="C274" s="43"/>
      <c r="D274" s="43">
        <v>7744612</v>
      </c>
      <c r="E274" s="58">
        <v>1</v>
      </c>
    </row>
    <row r="275" spans="1:5">
      <c r="A275" s="97">
        <v>2164</v>
      </c>
      <c r="B275" s="53" t="s">
        <v>659</v>
      </c>
      <c r="C275" s="43"/>
      <c r="D275" s="43">
        <v>7605449</v>
      </c>
      <c r="E275" s="58">
        <v>1</v>
      </c>
    </row>
    <row r="276" spans="1:5">
      <c r="A276" s="97">
        <v>2165</v>
      </c>
      <c r="B276" s="53" t="s">
        <v>660</v>
      </c>
      <c r="C276" s="43"/>
      <c r="D276" s="43">
        <v>6790747</v>
      </c>
      <c r="E276" s="58">
        <v>1</v>
      </c>
    </row>
    <row r="277" spans="1:5">
      <c r="A277" s="97">
        <v>2167</v>
      </c>
      <c r="B277" s="53" t="s">
        <v>661</v>
      </c>
      <c r="C277" s="43"/>
      <c r="D277" s="43">
        <v>4581152</v>
      </c>
      <c r="E277" s="58">
        <v>1</v>
      </c>
    </row>
    <row r="278" spans="1:5">
      <c r="A278" s="97">
        <v>2168</v>
      </c>
      <c r="B278" s="53" t="s">
        <v>13</v>
      </c>
      <c r="C278" s="43"/>
      <c r="D278" s="43">
        <v>6756693</v>
      </c>
      <c r="E278" s="58">
        <v>1</v>
      </c>
    </row>
    <row r="279" spans="1:5">
      <c r="A279" s="97">
        <v>2169</v>
      </c>
      <c r="B279" s="53" t="s">
        <v>662</v>
      </c>
      <c r="C279" s="43"/>
      <c r="D279" s="43">
        <v>6780526</v>
      </c>
      <c r="E279" s="58">
        <v>1</v>
      </c>
    </row>
    <row r="280" spans="1:5">
      <c r="A280" s="97">
        <v>2170</v>
      </c>
      <c r="B280" s="53" t="s">
        <v>663</v>
      </c>
      <c r="C280" s="43"/>
      <c r="D280" s="43">
        <v>9022485</v>
      </c>
      <c r="E280" s="58">
        <v>1</v>
      </c>
    </row>
    <row r="281" spans="1:5">
      <c r="A281" s="97">
        <v>2171</v>
      </c>
      <c r="B281" s="53" t="s">
        <v>664</v>
      </c>
      <c r="C281" s="43"/>
      <c r="D281" s="43">
        <v>7001326</v>
      </c>
      <c r="E281" s="58">
        <v>1</v>
      </c>
    </row>
    <row r="282" spans="1:5">
      <c r="A282" s="97">
        <v>2172</v>
      </c>
      <c r="B282" s="53" t="s">
        <v>665</v>
      </c>
      <c r="C282" s="43"/>
      <c r="D282" s="43">
        <v>6358519</v>
      </c>
      <c r="E282" s="58">
        <v>1</v>
      </c>
    </row>
    <row r="283" spans="1:5">
      <c r="A283" s="97">
        <v>2174</v>
      </c>
      <c r="B283" s="53" t="s">
        <v>666</v>
      </c>
      <c r="C283" s="43"/>
      <c r="D283" s="43">
        <v>13924369</v>
      </c>
      <c r="E283" s="58">
        <v>1</v>
      </c>
    </row>
    <row r="284" spans="1:5">
      <c r="A284" s="97">
        <v>2176</v>
      </c>
      <c r="B284" s="53" t="s">
        <v>667</v>
      </c>
      <c r="C284" s="43"/>
      <c r="D284" s="43">
        <v>6803809</v>
      </c>
      <c r="E284" s="58">
        <v>1</v>
      </c>
    </row>
    <row r="285" spans="1:5">
      <c r="A285" s="97">
        <v>2180</v>
      </c>
      <c r="B285" s="53" t="s">
        <v>668</v>
      </c>
      <c r="C285" s="43"/>
      <c r="D285" s="43">
        <v>8281198</v>
      </c>
      <c r="E285" s="58">
        <v>1</v>
      </c>
    </row>
    <row r="286" spans="1:5">
      <c r="A286" s="97">
        <v>2184</v>
      </c>
      <c r="B286" s="53" t="s">
        <v>669</v>
      </c>
      <c r="C286" s="43"/>
      <c r="D286" s="43">
        <v>10237435</v>
      </c>
      <c r="E286" s="58">
        <v>1</v>
      </c>
    </row>
    <row r="287" spans="1:5">
      <c r="A287" s="97">
        <v>2190</v>
      </c>
      <c r="B287" s="53" t="s">
        <v>670</v>
      </c>
      <c r="C287" s="43"/>
      <c r="D287" s="43">
        <v>9560878</v>
      </c>
      <c r="E287" s="58">
        <v>1</v>
      </c>
    </row>
    <row r="288" spans="1:5">
      <c r="A288" s="97">
        <v>2198</v>
      </c>
      <c r="B288" s="53" t="s">
        <v>671</v>
      </c>
      <c r="C288" s="43"/>
      <c r="D288" s="43">
        <v>5663086</v>
      </c>
      <c r="E288" s="58">
        <v>1</v>
      </c>
    </row>
    <row r="289" spans="1:5">
      <c r="A289" s="97">
        <v>2215</v>
      </c>
      <c r="B289" s="53" t="s">
        <v>672</v>
      </c>
      <c r="C289" s="43"/>
      <c r="D289" s="43">
        <v>2136356</v>
      </c>
      <c r="E289" s="58">
        <v>1</v>
      </c>
    </row>
    <row r="290" spans="1:5">
      <c r="A290" s="97">
        <v>2310</v>
      </c>
      <c r="B290" s="53" t="s">
        <v>673</v>
      </c>
      <c r="C290" s="43"/>
      <c r="D290" s="43">
        <v>7985300</v>
      </c>
      <c r="E290" s="58">
        <v>1</v>
      </c>
    </row>
    <row r="291" spans="1:5">
      <c r="A291" s="97">
        <v>2311</v>
      </c>
      <c r="B291" s="53" t="s">
        <v>674</v>
      </c>
      <c r="C291" s="43"/>
      <c r="D291" s="43">
        <v>8118728</v>
      </c>
      <c r="E291" s="58">
        <v>1</v>
      </c>
    </row>
    <row r="292" spans="1:5">
      <c r="A292" s="97">
        <v>2342</v>
      </c>
      <c r="B292" s="53" t="s">
        <v>675</v>
      </c>
      <c r="C292" s="43"/>
      <c r="D292" s="43">
        <v>9090905</v>
      </c>
      <c r="E292" s="58">
        <v>1</v>
      </c>
    </row>
    <row r="293" spans="1:5">
      <c r="A293" s="97">
        <v>2358</v>
      </c>
      <c r="B293" s="53" t="s">
        <v>676</v>
      </c>
      <c r="C293" s="43"/>
      <c r="D293" s="43">
        <v>1957443</v>
      </c>
      <c r="E293" s="58">
        <v>1</v>
      </c>
    </row>
    <row r="294" spans="1:5">
      <c r="A294" s="97">
        <v>2364</v>
      </c>
      <c r="B294" s="53" t="s">
        <v>677</v>
      </c>
      <c r="C294" s="43"/>
      <c r="D294" s="43">
        <v>5047954</v>
      </c>
      <c r="E294" s="58">
        <v>1</v>
      </c>
    </row>
    <row r="295" spans="1:5">
      <c r="A295" s="97">
        <v>2365</v>
      </c>
      <c r="B295" s="53" t="s">
        <v>678</v>
      </c>
      <c r="C295" s="43"/>
      <c r="D295" s="43">
        <v>10328934</v>
      </c>
      <c r="E295" s="58">
        <v>1</v>
      </c>
    </row>
    <row r="296" spans="1:5">
      <c r="A296" s="97">
        <v>2396</v>
      </c>
      <c r="B296" s="53" t="s">
        <v>10</v>
      </c>
      <c r="C296" s="43"/>
      <c r="D296" s="43">
        <v>9243736</v>
      </c>
      <c r="E296" s="58">
        <v>1</v>
      </c>
    </row>
    <row r="297" spans="1:5">
      <c r="A297" s="97">
        <v>2397</v>
      </c>
      <c r="B297" s="53" t="s">
        <v>679</v>
      </c>
      <c r="C297" s="43"/>
      <c r="D297" s="43">
        <v>7582715</v>
      </c>
      <c r="E297" s="58">
        <v>1</v>
      </c>
    </row>
    <row r="298" spans="1:5">
      <c r="A298" s="97">
        <v>2448</v>
      </c>
      <c r="B298" s="53" t="s">
        <v>680</v>
      </c>
      <c r="C298" s="43"/>
      <c r="D298" s="43">
        <v>9218462</v>
      </c>
      <c r="E298" s="58">
        <v>1</v>
      </c>
    </row>
    <row r="299" spans="1:5">
      <c r="A299" s="97">
        <v>2527</v>
      </c>
      <c r="B299" s="53" t="s">
        <v>681</v>
      </c>
      <c r="C299" s="43"/>
      <c r="D299" s="43">
        <v>2817781</v>
      </c>
      <c r="E299" s="58">
        <v>1</v>
      </c>
    </row>
    <row r="300" spans="1:5">
      <c r="A300" s="97">
        <v>2534</v>
      </c>
      <c r="B300" s="53" t="s">
        <v>757</v>
      </c>
      <c r="C300" s="43"/>
      <c r="D300" s="43">
        <v>7527727</v>
      </c>
      <c r="E300" s="58">
        <v>1</v>
      </c>
    </row>
    <row r="301" spans="1:5">
      <c r="A301" s="97">
        <v>2536</v>
      </c>
      <c r="B301" s="53" t="s">
        <v>682</v>
      </c>
      <c r="C301" s="43"/>
      <c r="D301" s="43">
        <v>4494405</v>
      </c>
      <c r="E301" s="58">
        <v>1</v>
      </c>
    </row>
    <row r="302" spans="1:5">
      <c r="A302" s="97">
        <v>2580</v>
      </c>
      <c r="B302" s="53" t="s">
        <v>683</v>
      </c>
      <c r="C302" s="43"/>
      <c r="D302" s="43">
        <v>4837753</v>
      </c>
      <c r="E302" s="58">
        <v>1</v>
      </c>
    </row>
    <row r="303" spans="1:5">
      <c r="A303" s="97">
        <v>2609</v>
      </c>
      <c r="B303" s="53" t="s">
        <v>684</v>
      </c>
      <c r="C303" s="43"/>
      <c r="D303" s="43">
        <v>4053499</v>
      </c>
      <c r="E303" s="58">
        <v>1</v>
      </c>
    </row>
    <row r="304" spans="1:5">
      <c r="A304" s="97">
        <v>2683</v>
      </c>
      <c r="B304" s="53" t="s">
        <v>685</v>
      </c>
      <c r="C304" s="43"/>
      <c r="D304" s="43">
        <v>2053251</v>
      </c>
      <c r="E304" s="58">
        <v>1</v>
      </c>
    </row>
    <row r="305" spans="1:5">
      <c r="A305" s="97">
        <v>2687</v>
      </c>
      <c r="B305" s="53" t="s">
        <v>686</v>
      </c>
      <c r="C305" s="43"/>
      <c r="D305" s="43">
        <v>7386010</v>
      </c>
      <c r="E305" s="58">
        <v>1</v>
      </c>
    </row>
    <row r="306" spans="1:5">
      <c r="A306" s="97">
        <v>2689</v>
      </c>
      <c r="B306" s="53" t="s">
        <v>687</v>
      </c>
      <c r="C306" s="43"/>
      <c r="D306" s="43">
        <v>11214961</v>
      </c>
      <c r="E306" s="58">
        <v>1</v>
      </c>
    </row>
    <row r="307" spans="1:5">
      <c r="A307" s="97">
        <v>2711</v>
      </c>
      <c r="B307" s="53" t="s">
        <v>688</v>
      </c>
      <c r="C307" s="43"/>
      <c r="D307" s="43">
        <v>6740483</v>
      </c>
      <c r="E307" s="58">
        <v>1</v>
      </c>
    </row>
    <row r="308" spans="1:5">
      <c r="A308" s="97">
        <v>2752</v>
      </c>
      <c r="B308" s="53" t="s">
        <v>689</v>
      </c>
      <c r="C308" s="43"/>
      <c r="D308" s="43">
        <v>12810866</v>
      </c>
      <c r="E308" s="58">
        <v>1</v>
      </c>
    </row>
    <row r="309" spans="1:5">
      <c r="A309" s="97">
        <v>2753</v>
      </c>
      <c r="B309" s="53" t="s">
        <v>690</v>
      </c>
      <c r="C309" s="43"/>
      <c r="D309" s="43">
        <v>5513289</v>
      </c>
      <c r="E309" s="58">
        <v>1</v>
      </c>
    </row>
    <row r="310" spans="1:5">
      <c r="A310" s="97">
        <v>2754</v>
      </c>
      <c r="B310" s="53" t="s">
        <v>691</v>
      </c>
      <c r="C310" s="43"/>
      <c r="D310" s="43">
        <v>5281652</v>
      </c>
      <c r="E310" s="58">
        <v>1</v>
      </c>
    </row>
    <row r="311" spans="1:5">
      <c r="A311" s="97">
        <v>2759</v>
      </c>
      <c r="B311" s="53" t="s">
        <v>692</v>
      </c>
      <c r="C311" s="43"/>
      <c r="D311" s="43">
        <v>1263351</v>
      </c>
      <c r="E311" s="58">
        <v>1</v>
      </c>
    </row>
    <row r="312" spans="1:5">
      <c r="A312" s="97">
        <v>2769</v>
      </c>
      <c r="B312" s="53" t="s">
        <v>693</v>
      </c>
      <c r="C312" s="43"/>
      <c r="D312" s="43">
        <v>7620760</v>
      </c>
      <c r="E312" s="58">
        <v>1</v>
      </c>
    </row>
    <row r="313" spans="1:5">
      <c r="A313" s="97">
        <v>2805</v>
      </c>
      <c r="B313" s="53" t="s">
        <v>694</v>
      </c>
      <c r="C313" s="43"/>
      <c r="D313" s="43">
        <v>6524856</v>
      </c>
      <c r="E313" s="58">
        <v>1</v>
      </c>
    </row>
    <row r="314" spans="1:5">
      <c r="A314" s="97">
        <v>2835</v>
      </c>
      <c r="B314" s="53" t="s">
        <v>695</v>
      </c>
      <c r="C314" s="43"/>
      <c r="D314" s="43">
        <v>6147690</v>
      </c>
      <c r="E314" s="58">
        <v>1</v>
      </c>
    </row>
    <row r="315" spans="1:5">
      <c r="A315" s="97">
        <v>2853</v>
      </c>
      <c r="B315" s="53" t="s">
        <v>696</v>
      </c>
      <c r="C315" s="43"/>
      <c r="D315" s="43">
        <v>10053036</v>
      </c>
      <c r="E315" s="58">
        <v>1</v>
      </c>
    </row>
    <row r="316" spans="1:5">
      <c r="A316" s="97">
        <v>2854</v>
      </c>
      <c r="B316" s="53" t="s">
        <v>697</v>
      </c>
      <c r="C316" s="43"/>
      <c r="D316" s="43">
        <v>4479877</v>
      </c>
      <c r="E316" s="58">
        <v>1</v>
      </c>
    </row>
    <row r="317" spans="1:5">
      <c r="A317" s="97">
        <v>2856</v>
      </c>
      <c r="B317" s="53" t="s">
        <v>698</v>
      </c>
      <c r="C317" s="43"/>
      <c r="D317" s="43">
        <v>6745347</v>
      </c>
      <c r="E317" s="58">
        <v>1</v>
      </c>
    </row>
    <row r="318" spans="1:5">
      <c r="A318" s="97">
        <v>2859</v>
      </c>
      <c r="B318" s="53" t="s">
        <v>699</v>
      </c>
      <c r="C318" s="43"/>
      <c r="D318" s="43">
        <v>9972616</v>
      </c>
      <c r="E318" s="58">
        <v>1</v>
      </c>
    </row>
    <row r="319" spans="1:5">
      <c r="A319" s="97">
        <v>2860</v>
      </c>
      <c r="B319" s="53" t="s">
        <v>700</v>
      </c>
      <c r="C319" s="43"/>
      <c r="D319" s="43">
        <v>11007996</v>
      </c>
      <c r="E319" s="58">
        <v>1</v>
      </c>
    </row>
    <row r="320" spans="1:5">
      <c r="A320" s="97">
        <v>2884</v>
      </c>
      <c r="B320" s="53" t="s">
        <v>701</v>
      </c>
      <c r="C320" s="43"/>
      <c r="D320" s="43">
        <v>7696862</v>
      </c>
      <c r="E320" s="58">
        <v>1</v>
      </c>
    </row>
    <row r="321" spans="1:5">
      <c r="A321" s="97">
        <v>2886</v>
      </c>
      <c r="B321" s="53" t="s">
        <v>702</v>
      </c>
      <c r="C321" s="43"/>
      <c r="D321" s="43">
        <v>3489146</v>
      </c>
      <c r="E321" s="58">
        <v>1</v>
      </c>
    </row>
    <row r="322" spans="1:5">
      <c r="A322" s="97">
        <v>2888</v>
      </c>
      <c r="B322" s="53" t="s">
        <v>703</v>
      </c>
      <c r="C322" s="43"/>
      <c r="D322" s="43">
        <v>7746448</v>
      </c>
      <c r="E322" s="58">
        <v>1</v>
      </c>
    </row>
    <row r="323" spans="1:5">
      <c r="A323" s="97">
        <v>2889</v>
      </c>
      <c r="B323" s="53" t="s">
        <v>704</v>
      </c>
      <c r="C323" s="43"/>
      <c r="D323" s="43">
        <v>10937904</v>
      </c>
      <c r="E323" s="58">
        <v>1</v>
      </c>
    </row>
    <row r="324" spans="1:5">
      <c r="A324" s="97">
        <v>2890</v>
      </c>
      <c r="B324" s="53" t="s">
        <v>705</v>
      </c>
      <c r="C324" s="43"/>
      <c r="D324" s="43">
        <v>7932910</v>
      </c>
      <c r="E324" s="58">
        <v>1</v>
      </c>
    </row>
    <row r="325" spans="1:5">
      <c r="A325" s="97">
        <v>2895</v>
      </c>
      <c r="B325" s="53" t="s">
        <v>706</v>
      </c>
      <c r="C325" s="43"/>
      <c r="D325" s="43">
        <v>13740734</v>
      </c>
      <c r="E325" s="58">
        <v>1</v>
      </c>
    </row>
    <row r="326" spans="1:5">
      <c r="A326" s="97">
        <v>2897</v>
      </c>
      <c r="B326" s="53" t="s">
        <v>707</v>
      </c>
      <c r="C326" s="43"/>
      <c r="D326" s="43">
        <v>9000957</v>
      </c>
      <c r="E326" s="58">
        <v>1</v>
      </c>
    </row>
    <row r="327" spans="1:5">
      <c r="A327" s="97">
        <v>2898</v>
      </c>
      <c r="B327" s="53" t="s">
        <v>708</v>
      </c>
      <c r="C327" s="43"/>
      <c r="D327" s="43">
        <v>5247620</v>
      </c>
      <c r="E327" s="58">
        <v>1</v>
      </c>
    </row>
    <row r="328" spans="1:5">
      <c r="A328" s="97">
        <v>2899</v>
      </c>
      <c r="B328" s="53" t="s">
        <v>709</v>
      </c>
      <c r="C328" s="43"/>
      <c r="D328" s="43">
        <v>7960345</v>
      </c>
      <c r="E328" s="58">
        <v>1</v>
      </c>
    </row>
    <row r="329" spans="1:5">
      <c r="A329" s="97">
        <v>2902</v>
      </c>
      <c r="B329" s="53" t="s">
        <v>710</v>
      </c>
      <c r="C329" s="43"/>
      <c r="D329" s="43">
        <v>5326193</v>
      </c>
      <c r="E329" s="58">
        <v>1</v>
      </c>
    </row>
    <row r="330" spans="1:5">
      <c r="A330" s="97">
        <v>2903</v>
      </c>
      <c r="B330" s="53" t="s">
        <v>711</v>
      </c>
      <c r="C330" s="43"/>
      <c r="D330" s="43">
        <v>4054582</v>
      </c>
      <c r="E330" s="58">
        <v>1</v>
      </c>
    </row>
    <row r="331" spans="1:5">
      <c r="A331" s="97">
        <v>2904</v>
      </c>
      <c r="B331" s="53" t="s">
        <v>712</v>
      </c>
      <c r="C331" s="43"/>
      <c r="D331" s="43">
        <v>8260188</v>
      </c>
      <c r="E331" s="58">
        <v>1</v>
      </c>
    </row>
    <row r="332" spans="1:5">
      <c r="A332" s="97">
        <v>2905</v>
      </c>
      <c r="B332" s="53" t="s">
        <v>713</v>
      </c>
      <c r="C332" s="43"/>
      <c r="D332" s="43">
        <v>10731525</v>
      </c>
      <c r="E332" s="58">
        <v>1</v>
      </c>
    </row>
    <row r="333" spans="1:5">
      <c r="A333" s="97">
        <v>2906</v>
      </c>
      <c r="B333" s="53" t="s">
        <v>714</v>
      </c>
      <c r="C333" s="43"/>
      <c r="D333" s="43">
        <v>4523225</v>
      </c>
      <c r="E333" s="58">
        <v>1</v>
      </c>
    </row>
    <row r="334" spans="1:5">
      <c r="A334" s="97">
        <v>2907</v>
      </c>
      <c r="B334" s="53" t="s">
        <v>715</v>
      </c>
      <c r="C334" s="43"/>
      <c r="D334" s="43">
        <v>3442051</v>
      </c>
      <c r="E334" s="58">
        <v>1</v>
      </c>
    </row>
    <row r="335" spans="1:5">
      <c r="A335" s="97">
        <v>2908</v>
      </c>
      <c r="B335" s="53" t="s">
        <v>716</v>
      </c>
      <c r="C335" s="43"/>
      <c r="D335" s="43">
        <v>4895092</v>
      </c>
      <c r="E335" s="58">
        <v>1</v>
      </c>
    </row>
    <row r="336" spans="1:5">
      <c r="A336" s="98"/>
      <c r="B336" s="6"/>
      <c r="C336" s="7"/>
      <c r="D336" s="58"/>
      <c r="E336" s="59"/>
    </row>
    <row r="337" spans="1:5">
      <c r="A337" s="98"/>
      <c r="B337" s="6" t="s">
        <v>0</v>
      </c>
      <c r="C337" s="7"/>
      <c r="D337" s="58">
        <f>SUM(D4:D336)</f>
        <v>6388970122</v>
      </c>
      <c r="E337" s="58">
        <f>SUM(E4:E336)</f>
        <v>307</v>
      </c>
    </row>
    <row r="338" spans="1:5"/>
    <row r="339" spans="1:5">
      <c r="A339" s="99" t="s">
        <v>746</v>
      </c>
    </row>
    <row r="340" spans="1:5" hidden="1"/>
    <row r="341" spans="1:5" hidden="1"/>
    <row r="342" spans="1:5" hidden="1"/>
    <row r="343" spans="1:5" hidden="1"/>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A3" sqref="A3"/>
    </sheetView>
  </sheetViews>
  <sheetFormatPr defaultColWidth="0" defaultRowHeight="15" zeroHeight="1"/>
  <cols>
    <col min="1" max="1" width="34.5703125" bestFit="1" customWidth="1"/>
    <col min="2" max="12" width="14.28515625" bestFit="1" customWidth="1"/>
    <col min="13" max="13" width="0" hidden="1" customWidth="1"/>
    <col min="14" max="16384" width="8.85546875" hidden="1"/>
  </cols>
  <sheetData>
    <row r="1" spans="1:12" ht="15.75">
      <c r="A1" s="69" t="s">
        <v>723</v>
      </c>
    </row>
    <row r="2" spans="1:12"/>
    <row r="3" spans="1:12">
      <c r="A3" t="s">
        <v>737</v>
      </c>
      <c r="B3" s="39" t="s">
        <v>724</v>
      </c>
      <c r="C3" s="39" t="s">
        <v>725</v>
      </c>
      <c r="D3" s="39" t="s">
        <v>726</v>
      </c>
      <c r="E3" s="39" t="s">
        <v>727</v>
      </c>
      <c r="F3" s="39" t="s">
        <v>728</v>
      </c>
      <c r="G3" s="39" t="s">
        <v>729</v>
      </c>
      <c r="H3" s="39" t="s">
        <v>730</v>
      </c>
      <c r="I3" s="39" t="s">
        <v>731</v>
      </c>
      <c r="J3" s="39" t="s">
        <v>732</v>
      </c>
      <c r="K3" s="39" t="s">
        <v>733</v>
      </c>
      <c r="L3" s="39" t="s">
        <v>946</v>
      </c>
    </row>
    <row r="4" spans="1:12">
      <c r="A4" t="s">
        <v>738</v>
      </c>
      <c r="B4" s="39">
        <v>2014</v>
      </c>
      <c r="C4" s="39">
        <v>2015</v>
      </c>
      <c r="D4" s="39">
        <v>2016</v>
      </c>
      <c r="E4" s="39">
        <v>2017</v>
      </c>
      <c r="F4" s="39">
        <v>2018</v>
      </c>
      <c r="G4" s="39">
        <v>2019</v>
      </c>
      <c r="H4" s="39">
        <v>2020</v>
      </c>
      <c r="I4" s="39">
        <v>2021</v>
      </c>
      <c r="J4" s="39">
        <v>2022</v>
      </c>
      <c r="K4" s="39">
        <v>2023</v>
      </c>
      <c r="L4" s="39">
        <v>2024</v>
      </c>
    </row>
    <row r="5" spans="1:12">
      <c r="A5" t="s">
        <v>748</v>
      </c>
      <c r="B5" s="1">
        <v>6157216629</v>
      </c>
      <c r="C5" s="1">
        <v>6388970122</v>
      </c>
      <c r="D5" s="1">
        <v>6638139956.7580042</v>
      </c>
      <c r="E5" s="1">
        <f t="shared" ref="E5:L5" si="0">+D5*1.04</f>
        <v>6903665555.0283241</v>
      </c>
      <c r="F5" s="1">
        <f t="shared" si="0"/>
        <v>7179812177.2294569</v>
      </c>
      <c r="G5" s="1">
        <f t="shared" si="0"/>
        <v>7467004664.318635</v>
      </c>
      <c r="H5" s="1">
        <f t="shared" si="0"/>
        <v>7765684850.8913803</v>
      </c>
      <c r="I5" s="1">
        <f t="shared" si="0"/>
        <v>8076312244.9270353</v>
      </c>
      <c r="J5" s="1">
        <f t="shared" si="0"/>
        <v>8399364734.7241173</v>
      </c>
      <c r="K5" s="1">
        <f t="shared" si="0"/>
        <v>8735339324.1130829</v>
      </c>
      <c r="L5" s="1">
        <f t="shared" si="0"/>
        <v>9084752897.0776062</v>
      </c>
    </row>
    <row r="6" spans="1:12">
      <c r="A6" t="s">
        <v>734</v>
      </c>
      <c r="B6" s="3">
        <v>860694</v>
      </c>
      <c r="C6" s="3">
        <v>864732.5974999998</v>
      </c>
      <c r="D6" s="3">
        <v>866878.61450000026</v>
      </c>
      <c r="E6" s="3">
        <v>867435.2565000006</v>
      </c>
      <c r="F6" s="3">
        <v>868410.78250000032</v>
      </c>
      <c r="G6" s="3">
        <v>869162.81400000025</v>
      </c>
    </row>
    <row r="7" spans="1:12">
      <c r="A7" t="s">
        <v>756</v>
      </c>
      <c r="B7" s="25">
        <f>+ROUND(B5/B6,2)</f>
        <v>7153.78</v>
      </c>
      <c r="C7" s="25">
        <f>+ROUND(C5/C6,2)</f>
        <v>7388.38</v>
      </c>
      <c r="D7" s="25">
        <f>+ROUND(D5/D6,2)</f>
        <v>7657.52</v>
      </c>
      <c r="E7" s="25">
        <f>+ROUND(E5/E6,2)</f>
        <v>7958.71</v>
      </c>
      <c r="F7" s="25">
        <f>+ROUND(F5/F6,2)</f>
        <v>8267.76</v>
      </c>
      <c r="G7" s="25">
        <f>ROUND(F7*1.04,0)</f>
        <v>8598</v>
      </c>
      <c r="H7" s="25">
        <f t="shared" ref="H7:L7" si="1">ROUND(G7*1.04,0)</f>
        <v>8942</v>
      </c>
      <c r="I7" s="25">
        <f t="shared" si="1"/>
        <v>9300</v>
      </c>
      <c r="J7" s="25">
        <f t="shared" si="1"/>
        <v>9672</v>
      </c>
      <c r="K7" s="25">
        <f t="shared" si="1"/>
        <v>10059</v>
      </c>
      <c r="L7" s="25">
        <f t="shared" si="1"/>
        <v>10461</v>
      </c>
    </row>
    <row r="8" spans="1:12">
      <c r="A8" t="s">
        <v>735</v>
      </c>
      <c r="C8" s="2">
        <f>+(C7-B7)/B7</f>
        <v>3.2793851642069001E-2</v>
      </c>
      <c r="D8" s="2">
        <f t="shared" ref="D8:G8" si="2">+(D7-C7)/C7</f>
        <v>3.6427471245388074E-2</v>
      </c>
      <c r="E8" s="2">
        <f t="shared" si="2"/>
        <v>3.9332577649160511E-2</v>
      </c>
      <c r="F8" s="2">
        <f t="shared" si="2"/>
        <v>3.8831669956563335E-2</v>
      </c>
      <c r="G8" s="2">
        <f t="shared" si="2"/>
        <v>3.99431042991088E-2</v>
      </c>
    </row>
    <row r="9" spans="1:12">
      <c r="A9" t="s">
        <v>1353</v>
      </c>
    </row>
    <row r="10" spans="1:12" hidden="1"/>
    <row r="11" spans="1:12" hidden="1">
      <c r="A11" s="10" t="s">
        <v>746</v>
      </c>
    </row>
    <row r="12" spans="1:12" hidden="1">
      <c r="C12" s="2"/>
      <c r="D12" s="2"/>
      <c r="E12" s="2"/>
      <c r="F12" s="2"/>
    </row>
    <row r="13" spans="1:12" hidden="1"/>
    <row r="14" spans="1:12" hidden="1">
      <c r="F14" s="2"/>
    </row>
    <row r="15" spans="1:12" hidden="1"/>
    <row r="16" spans="1:12" hidden="1"/>
    <row r="17" hidden="1"/>
    <row r="18" hidden="1"/>
    <row r="19" hidden="1"/>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
  <sheetViews>
    <sheetView workbookViewId="0">
      <selection activeCell="A3" sqref="A3"/>
    </sheetView>
  </sheetViews>
  <sheetFormatPr defaultColWidth="0" defaultRowHeight="15" zeroHeight="1"/>
  <cols>
    <col min="1" max="1" width="4.28515625" customWidth="1"/>
    <col min="2" max="2" width="28.5703125" customWidth="1"/>
    <col min="3" max="3" width="9" customWidth="1"/>
    <col min="4" max="6" width="7.7109375" bestFit="1" customWidth="1"/>
    <col min="7" max="7" width="9.7109375" customWidth="1"/>
    <col min="8" max="10" width="8.85546875" customWidth="1"/>
    <col min="11" max="11" width="9.7109375" customWidth="1"/>
    <col min="12" max="12" width="8.85546875" customWidth="1"/>
    <col min="13" max="13" width="11" customWidth="1"/>
    <col min="14" max="14" width="8.85546875" customWidth="1"/>
    <col min="15" max="15" width="11.7109375" customWidth="1"/>
    <col min="16" max="16" width="13.42578125" customWidth="1"/>
    <col min="17" max="17" width="9.42578125" customWidth="1"/>
    <col min="18" max="18" width="0" hidden="1" customWidth="1"/>
    <col min="19" max="16384" width="8.85546875" hidden="1"/>
  </cols>
  <sheetData>
    <row r="1" spans="1:17">
      <c r="A1" t="s">
        <v>1018</v>
      </c>
    </row>
    <row r="2" spans="1:17">
      <c r="A2" s="70" t="s">
        <v>976</v>
      </c>
    </row>
    <row r="3" spans="1:17" ht="60">
      <c r="A3" s="70" t="s">
        <v>860</v>
      </c>
      <c r="B3" s="70" t="s">
        <v>973</v>
      </c>
      <c r="C3" s="176" t="s">
        <v>1017</v>
      </c>
      <c r="D3" s="176" t="s">
        <v>977</v>
      </c>
      <c r="E3" s="176" t="s">
        <v>986</v>
      </c>
      <c r="F3" s="176" t="s">
        <v>987</v>
      </c>
      <c r="G3" s="176" t="s">
        <v>981</v>
      </c>
      <c r="H3" s="175" t="s">
        <v>978</v>
      </c>
      <c r="I3" s="175" t="s">
        <v>979</v>
      </c>
      <c r="J3" s="175" t="s">
        <v>985</v>
      </c>
      <c r="K3" s="175" t="s">
        <v>982</v>
      </c>
      <c r="L3" s="175" t="s">
        <v>974</v>
      </c>
      <c r="M3" s="175" t="s">
        <v>988</v>
      </c>
      <c r="N3" s="175" t="s">
        <v>975</v>
      </c>
      <c r="O3" s="175" t="s">
        <v>983</v>
      </c>
      <c r="P3" s="175" t="s">
        <v>984</v>
      </c>
      <c r="Q3" s="175" t="s">
        <v>980</v>
      </c>
    </row>
    <row r="4" spans="1:17">
      <c r="A4" s="70"/>
      <c r="B4" s="70"/>
      <c r="C4" s="70"/>
      <c r="D4" s="176"/>
      <c r="E4" s="176"/>
      <c r="F4" s="176"/>
      <c r="G4" s="176"/>
      <c r="H4" s="175"/>
      <c r="I4" s="175"/>
      <c r="J4" s="175"/>
      <c r="K4" s="175"/>
      <c r="L4" s="175"/>
      <c r="M4" s="175"/>
      <c r="N4" s="175"/>
      <c r="O4" s="175"/>
      <c r="P4" s="175"/>
      <c r="Q4" s="175"/>
    </row>
    <row r="5" spans="1:17">
      <c r="A5" s="173">
        <f>+'Ten year'!A2</f>
        <v>548</v>
      </c>
      <c r="B5" s="174" t="str">
        <f>+'Ten year'!B3</f>
        <v>PELICAN RAPIDS PUBLIC SCHOOL DIST.</v>
      </c>
      <c r="C5" s="174">
        <f>+'Ten year'!E14</f>
        <v>0</v>
      </c>
      <c r="D5" s="174">
        <f>+'Ten year'!F16</f>
        <v>49.24</v>
      </c>
      <c r="E5" s="4">
        <f>IFERROR(+VLOOKUP(A5,'Ave Age'!A3:D334,4,FALSE),0)+1</f>
        <v>49.24</v>
      </c>
      <c r="F5" s="183">
        <f>+D5-E5</f>
        <v>0</v>
      </c>
      <c r="G5" s="174">
        <f>+'Ten year'!F23</f>
        <v>0</v>
      </c>
      <c r="H5" s="174">
        <f>+'Ten year'!F27</f>
        <v>166855.5</v>
      </c>
      <c r="I5" s="174">
        <f>+'Ten year'!F28</f>
        <v>59850</v>
      </c>
      <c r="J5" s="174">
        <f>+'Ten year'!F32</f>
        <v>0</v>
      </c>
      <c r="K5" s="174">
        <f>+'Ten year'!F33</f>
        <v>0</v>
      </c>
      <c r="L5" s="174">
        <f>+'Ten year'!F41</f>
        <v>0</v>
      </c>
      <c r="M5" s="174">
        <f>+'Ten year'!F44</f>
        <v>0</v>
      </c>
      <c r="N5" s="174">
        <f>+'Ten year'!F45</f>
        <v>0</v>
      </c>
      <c r="O5" s="174">
        <f>+'Ten year'!F50</f>
        <v>0</v>
      </c>
      <c r="P5" s="174">
        <f>+'Ten year'!F54</f>
        <v>0</v>
      </c>
      <c r="Q5" s="174">
        <f>+'Ten year'!F74</f>
        <v>166855.5</v>
      </c>
    </row>
    <row r="6" spans="1:17">
      <c r="A6" s="10" t="s">
        <v>746</v>
      </c>
    </row>
    <row r="7" spans="1:17" hidden="1"/>
  </sheetData>
  <pageMargins left="0.25" right="0.25" top="0.75" bottom="0.75" header="0.3" footer="0.3"/>
  <pageSetup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workbookViewId="0">
      <selection activeCell="D22" sqref="D22"/>
    </sheetView>
  </sheetViews>
  <sheetFormatPr defaultColWidth="0" defaultRowHeight="15" zeroHeight="1"/>
  <cols>
    <col min="1" max="1" width="13.85546875" customWidth="1"/>
    <col min="2" max="2" width="8.85546875" customWidth="1"/>
    <col min="3" max="3" width="16.7109375" customWidth="1"/>
    <col min="4" max="4" width="51.42578125" customWidth="1"/>
    <col min="5" max="16384" width="8.85546875" hidden="1"/>
  </cols>
  <sheetData>
    <row r="1" spans="1:4" ht="15.75">
      <c r="A1" s="69" t="s">
        <v>753</v>
      </c>
    </row>
    <row r="2" spans="1:4"/>
    <row r="3" spans="1:4">
      <c r="A3" s="70" t="s">
        <v>749</v>
      </c>
      <c r="B3" s="70" t="s">
        <v>750</v>
      </c>
      <c r="C3" s="70" t="s">
        <v>754</v>
      </c>
      <c r="D3" s="70" t="s">
        <v>751</v>
      </c>
    </row>
    <row r="4" spans="1:4">
      <c r="A4" s="60" t="s">
        <v>931</v>
      </c>
      <c r="B4" t="s">
        <v>752</v>
      </c>
      <c r="C4" t="s">
        <v>755</v>
      </c>
      <c r="D4" t="s">
        <v>952</v>
      </c>
    </row>
    <row r="5" spans="1:4" ht="30">
      <c r="D5" s="78" t="s">
        <v>953</v>
      </c>
    </row>
    <row r="6" spans="1:4">
      <c r="A6" s="60"/>
      <c r="D6" t="s">
        <v>943</v>
      </c>
    </row>
    <row r="7" spans="1:4">
      <c r="A7" s="60"/>
    </row>
    <row r="8" spans="1:4">
      <c r="A8" s="60" t="s">
        <v>958</v>
      </c>
      <c r="B8" t="s">
        <v>959</v>
      </c>
      <c r="C8" t="s">
        <v>960</v>
      </c>
      <c r="D8" t="s">
        <v>998</v>
      </c>
    </row>
    <row r="9" spans="1:4"/>
    <row r="10" spans="1:4">
      <c r="A10" s="173" t="s">
        <v>967</v>
      </c>
      <c r="B10" t="s">
        <v>966</v>
      </c>
      <c r="C10" t="s">
        <v>960</v>
      </c>
      <c r="D10" t="s">
        <v>968</v>
      </c>
    </row>
    <row r="11" spans="1:4">
      <c r="A11" s="173" t="s">
        <v>993</v>
      </c>
      <c r="C11" t="s">
        <v>990</v>
      </c>
      <c r="D11" t="s">
        <v>989</v>
      </c>
    </row>
    <row r="12" spans="1:4">
      <c r="A12" s="173" t="s">
        <v>1025</v>
      </c>
      <c r="B12" t="s">
        <v>1014</v>
      </c>
      <c r="C12" t="s">
        <v>1005</v>
      </c>
      <c r="D12" t="s">
        <v>1008</v>
      </c>
    </row>
    <row r="13" spans="1:4">
      <c r="D13" s="173" t="s">
        <v>1006</v>
      </c>
    </row>
    <row r="14" spans="1:4">
      <c r="D14" s="173" t="s">
        <v>1007</v>
      </c>
    </row>
    <row r="15" spans="1:4">
      <c r="D15" s="173" t="s">
        <v>1009</v>
      </c>
    </row>
    <row r="16" spans="1:4">
      <c r="D16" s="173" t="s">
        <v>1010</v>
      </c>
    </row>
    <row r="17" spans="1:4">
      <c r="D17" s="173" t="s">
        <v>1011</v>
      </c>
    </row>
    <row r="18" spans="1:4">
      <c r="A18" s="173" t="s">
        <v>1025</v>
      </c>
      <c r="C18" t="s">
        <v>1012</v>
      </c>
      <c r="D18" t="s">
        <v>1013</v>
      </c>
    </row>
    <row r="19" spans="1:4">
      <c r="A19" s="173" t="s">
        <v>1024</v>
      </c>
      <c r="B19" t="s">
        <v>1027</v>
      </c>
      <c r="C19" t="s">
        <v>960</v>
      </c>
      <c r="D19" t="s">
        <v>1026</v>
      </c>
    </row>
    <row r="20" spans="1:4">
      <c r="D20" t="s">
        <v>1028</v>
      </c>
    </row>
    <row r="21" spans="1:4">
      <c r="A21" s="173" t="s">
        <v>1355</v>
      </c>
      <c r="B21" t="s">
        <v>1356</v>
      </c>
      <c r="C21" t="s">
        <v>960</v>
      </c>
      <c r="D21" t="s">
        <v>1357</v>
      </c>
    </row>
    <row r="22" spans="1:4">
      <c r="A22" s="10" t="s">
        <v>746</v>
      </c>
    </row>
    <row r="23" spans="1:4" hidden="1"/>
    <row r="24" spans="1:4" hidden="1"/>
    <row r="25" spans="1:4" hidden="1"/>
    <row r="26" spans="1:4" hidden="1"/>
    <row r="27" spans="1:4" hidden="1"/>
    <row r="28" spans="1:4" hidden="1"/>
    <row r="29" spans="1:4" hidden="1"/>
    <row r="30" spans="1:4" hidden="1"/>
    <row r="31" spans="1:4" hidden="1"/>
    <row r="32" spans="1:4" hidden="1"/>
    <row r="33" hidden="1"/>
    <row r="34" hidden="1"/>
    <row r="35" hidden="1"/>
    <row r="36" hidden="1"/>
    <row r="37" hidden="1"/>
    <row r="38" hidden="1"/>
    <row r="39" hidden="1"/>
    <row r="40" hidden="1"/>
    <row r="41" hidden="1"/>
    <row r="42" hidden="1"/>
    <row r="43" hidden="1"/>
    <row r="44" hidden="1"/>
    <row r="45" hidden="1"/>
    <row r="46" hidden="1"/>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Ten year</vt:lpstr>
      <vt:lpstr>Line Instructions</vt:lpstr>
      <vt:lpstr>certified</vt:lpstr>
      <vt:lpstr>Alt Fac Bonds</vt:lpstr>
      <vt:lpstr>H &amp; Safety Bonds</vt:lpstr>
      <vt:lpstr>IAQFAA Bonds</vt:lpstr>
      <vt:lpstr>FM Other Bonds</vt:lpstr>
      <vt:lpstr>Grandfather</vt:lpstr>
      <vt:lpstr>APU</vt:lpstr>
      <vt:lpstr>Ave Age</vt:lpstr>
      <vt:lpstr>ANTC</vt:lpstr>
      <vt:lpstr>statewide ANTC per APU</vt:lpstr>
      <vt:lpstr>Compile</vt:lpstr>
      <vt:lpstr>Edits</vt:lpstr>
      <vt:lpstr>'Ten year'!Print_Area</vt:lpstr>
      <vt:lpstr>'Ten year'!Print_Titles</vt:lpstr>
      <vt:lpstr>TitleRegion1.2.l109.5</vt:lpstr>
      <vt:lpstr>TitleRegion1.a2.d334.10</vt:lpstr>
      <vt:lpstr>TitleRegion1.a2.h336.9</vt:lpstr>
      <vt:lpstr>TitleRegion1.a2.l28.4</vt:lpstr>
      <vt:lpstr>TitleRegion1.a2.m11.6</vt:lpstr>
      <vt:lpstr>TitleRegion1.a2.m14.7</vt:lpstr>
      <vt:lpstr>TitleRegion1.a3.e337.11</vt:lpstr>
      <vt:lpstr>TitleRegion1.a3.l8.12</vt:lpstr>
      <vt:lpstr>TitleRegion1.a3.q5.13</vt:lpstr>
      <vt:lpstr>TitleRegion1.a6.e14.8</vt:lpstr>
      <vt:lpstr>TitleRegion1.a7.ar338.3</vt:lpstr>
      <vt:lpstr>TitleRegion1.a7.n88.1</vt:lpstr>
    </vt:vector>
  </TitlesOfParts>
  <Company>Minnesota Department of Education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Ten Year Long-Term Facilities Maintenance Projection</dc:title>
  <dc:creator>Minnesota Department of Education</dc:creator>
  <cp:lastModifiedBy>Winjum, Stephanie</cp:lastModifiedBy>
  <cp:lastPrinted>2016-06-13T18:43:01Z</cp:lastPrinted>
  <dcterms:created xsi:type="dcterms:W3CDTF">2014-09-04T20:40:01Z</dcterms:created>
  <dcterms:modified xsi:type="dcterms:W3CDTF">2016-07-14T19:26:52Z</dcterms:modified>
</cp:coreProperties>
</file>